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тог 1" sheetId="1" r:id="rId1"/>
  </sheets>
  <definedNames>
    <definedName name="Excel_BuiltIn_Print_Area_3">#REF!</definedName>
    <definedName name="_xlnm.Print_Area" localSheetId="0">'итог 1'!$A$1:$AI$48</definedName>
  </definedNames>
  <calcPr calcId="125725"/>
</workbook>
</file>

<file path=xl/calcChain.xml><?xml version="1.0" encoding="utf-8"?>
<calcChain xmlns="http://schemas.openxmlformats.org/spreadsheetml/2006/main">
  <c r="AJ38" i="1"/>
  <c r="AA37"/>
  <c r="AE37" s="1"/>
  <c r="O37"/>
  <c r="V37" s="1"/>
  <c r="J37"/>
  <c r="H37"/>
  <c r="K37" s="1"/>
  <c r="AA36"/>
  <c r="AE36" s="1"/>
  <c r="X36"/>
  <c r="U36"/>
  <c r="R36"/>
  <c r="P36"/>
  <c r="O36"/>
  <c r="W36" s="1"/>
  <c r="M36"/>
  <c r="L36"/>
  <c r="K36"/>
  <c r="J36"/>
  <c r="I36"/>
  <c r="AH35"/>
  <c r="AG35"/>
  <c r="AF35"/>
  <c r="AE35"/>
  <c r="AD35"/>
  <c r="AC35"/>
  <c r="AB35"/>
  <c r="Y35"/>
  <c r="X35"/>
  <c r="W35"/>
  <c r="V35"/>
  <c r="U35"/>
  <c r="T35"/>
  <c r="S35"/>
  <c r="R35"/>
  <c r="Q35"/>
  <c r="P35"/>
  <c r="M35"/>
  <c r="L35"/>
  <c r="K35"/>
  <c r="J35"/>
  <c r="I35"/>
  <c r="AH34"/>
  <c r="AG34"/>
  <c r="AF34"/>
  <c r="AE34"/>
  <c r="AD34"/>
  <c r="AC34"/>
  <c r="AB34"/>
  <c r="Y34"/>
  <c r="X34"/>
  <c r="W34"/>
  <c r="V34"/>
  <c r="U34"/>
  <c r="T34"/>
  <c r="S34"/>
  <c r="R34"/>
  <c r="Q34"/>
  <c r="P34"/>
  <c r="M34"/>
  <c r="L34"/>
  <c r="K34"/>
  <c r="J34"/>
  <c r="I34"/>
  <c r="AG33"/>
  <c r="AD33"/>
  <c r="AB33"/>
  <c r="AA33"/>
  <c r="AE33" s="1"/>
  <c r="O33"/>
  <c r="X33" s="1"/>
  <c r="J33"/>
  <c r="H33"/>
  <c r="K33" s="1"/>
  <c r="AA32"/>
  <c r="AH32" s="1"/>
  <c r="O32"/>
  <c r="W32" s="1"/>
  <c r="L32"/>
  <c r="I32"/>
  <c r="H32"/>
  <c r="K32" s="1"/>
  <c r="AA31"/>
  <c r="AE31" s="1"/>
  <c r="T31"/>
  <c r="P31"/>
  <c r="O31"/>
  <c r="X31" s="1"/>
  <c r="H31"/>
  <c r="K31" s="1"/>
  <c r="K29" s="1"/>
  <c r="AD30"/>
  <c r="AA30"/>
  <c r="AH30" s="1"/>
  <c r="Y30"/>
  <c r="U30"/>
  <c r="Q30"/>
  <c r="O30"/>
  <c r="W30" s="1"/>
  <c r="H30"/>
  <c r="K30" s="1"/>
  <c r="O29"/>
  <c r="AA28"/>
  <c r="AH28" s="1"/>
  <c r="W28"/>
  <c r="S28"/>
  <c r="Q28"/>
  <c r="O28"/>
  <c r="Y28" s="1"/>
  <c r="H28"/>
  <c r="K28" s="1"/>
  <c r="AG27"/>
  <c r="AD27"/>
  <c r="AB27"/>
  <c r="AA27"/>
  <c r="AE27" s="1"/>
  <c r="O27"/>
  <c r="I27"/>
  <c r="H27"/>
  <c r="K27" s="1"/>
  <c r="AA26"/>
  <c r="AF26" s="1"/>
  <c r="O26"/>
  <c r="U26" s="1"/>
  <c r="L26"/>
  <c r="I26"/>
  <c r="H26"/>
  <c r="K26" s="1"/>
  <c r="AH25"/>
  <c r="AG25"/>
  <c r="AF25"/>
  <c r="AE25"/>
  <c r="AD25"/>
  <c r="AC25"/>
  <c r="AB25"/>
  <c r="Y25"/>
  <c r="X25"/>
  <c r="W25"/>
  <c r="V25"/>
  <c r="U25"/>
  <c r="T25"/>
  <c r="S25"/>
  <c r="R25"/>
  <c r="Q25"/>
  <c r="P25"/>
  <c r="M25"/>
  <c r="L25"/>
  <c r="K25"/>
  <c r="J25"/>
  <c r="I25"/>
  <c r="H24"/>
  <c r="AH23"/>
  <c r="AG23"/>
  <c r="AF23"/>
  <c r="AE23"/>
  <c r="AD23"/>
  <c r="AC23"/>
  <c r="AB23"/>
  <c r="Y23"/>
  <c r="X23"/>
  <c r="W23"/>
  <c r="V23"/>
  <c r="U23"/>
  <c r="T23"/>
  <c r="S23"/>
  <c r="R23"/>
  <c r="Q23"/>
  <c r="P23"/>
  <c r="M23"/>
  <c r="L23"/>
  <c r="K23"/>
  <c r="J23"/>
  <c r="I23"/>
  <c r="AA22"/>
  <c r="AE22" s="1"/>
  <c r="W22"/>
  <c r="S22"/>
  <c r="P22"/>
  <c r="O22"/>
  <c r="X22" s="1"/>
  <c r="H22"/>
  <c r="AA21"/>
  <c r="AE21" s="1"/>
  <c r="V21"/>
  <c r="Q21"/>
  <c r="O21"/>
  <c r="Y21" s="1"/>
  <c r="H21"/>
  <c r="L21" s="1"/>
  <c r="AB20"/>
  <c r="AA20"/>
  <c r="AF20" s="1"/>
  <c r="V20"/>
  <c r="R20"/>
  <c r="O20"/>
  <c r="S20" s="1"/>
  <c r="H20"/>
  <c r="K20" s="1"/>
  <c r="AG19"/>
  <c r="AD19"/>
  <c r="AB19"/>
  <c r="AA19"/>
  <c r="AE19" s="1"/>
  <c r="Y19"/>
  <c r="T19"/>
  <c r="P19"/>
  <c r="O19"/>
  <c r="L19"/>
  <c r="I19"/>
  <c r="H19"/>
  <c r="X19" s="1"/>
  <c r="AF18"/>
  <c r="AB18"/>
  <c r="AA18"/>
  <c r="AE18" s="1"/>
  <c r="V18"/>
  <c r="O18"/>
  <c r="H18"/>
  <c r="K18" s="1"/>
  <c r="AG17"/>
  <c r="AD17"/>
  <c r="AB17"/>
  <c r="AA17"/>
  <c r="AE17" s="1"/>
  <c r="O17"/>
  <c r="W17" s="1"/>
  <c r="H17"/>
  <c r="L17" s="1"/>
  <c r="AA16"/>
  <c r="AF16" s="1"/>
  <c r="O16"/>
  <c r="S16" s="1"/>
  <c r="H16"/>
  <c r="K16" s="1"/>
  <c r="AH10"/>
  <c r="AG10"/>
  <c r="AF10"/>
  <c r="AE10"/>
  <c r="AD10"/>
  <c r="AC10"/>
  <c r="AB10"/>
  <c r="AA10"/>
  <c r="Y10"/>
  <c r="X10"/>
  <c r="W10"/>
  <c r="V10"/>
  <c r="U10"/>
  <c r="T10"/>
  <c r="S10"/>
  <c r="R10"/>
  <c r="Q10"/>
  <c r="P10"/>
  <c r="O10"/>
  <c r="M10"/>
  <c r="L10"/>
  <c r="K10"/>
  <c r="J10"/>
  <c r="I10"/>
  <c r="H10"/>
  <c r="J16" l="1"/>
  <c r="Q17"/>
  <c r="Y17"/>
  <c r="H15"/>
  <c r="I16"/>
  <c r="L16"/>
  <c r="P17"/>
  <c r="T17"/>
  <c r="X17"/>
  <c r="AC17"/>
  <c r="AF17"/>
  <c r="AH17"/>
  <c r="I18"/>
  <c r="L18"/>
  <c r="K19"/>
  <c r="Q19"/>
  <c r="AC19"/>
  <c r="AF19"/>
  <c r="AH19"/>
  <c r="I20"/>
  <c r="L20"/>
  <c r="AE20"/>
  <c r="I21"/>
  <c r="R21"/>
  <c r="W21"/>
  <c r="AB21"/>
  <c r="AH21"/>
  <c r="Q22"/>
  <c r="U22"/>
  <c r="AB22"/>
  <c r="AD22"/>
  <c r="AG22"/>
  <c r="J26"/>
  <c r="M26"/>
  <c r="S26"/>
  <c r="Y26"/>
  <c r="AE26"/>
  <c r="J27"/>
  <c r="AC27"/>
  <c r="AF27"/>
  <c r="AH27"/>
  <c r="I28"/>
  <c r="I24" s="1"/>
  <c r="L28"/>
  <c r="R28"/>
  <c r="V28"/>
  <c r="AB28"/>
  <c r="AE28"/>
  <c r="H29"/>
  <c r="I30"/>
  <c r="L30"/>
  <c r="R30"/>
  <c r="V30"/>
  <c r="AE30"/>
  <c r="J31"/>
  <c r="S31"/>
  <c r="AB31"/>
  <c r="AD31"/>
  <c r="AG31"/>
  <c r="J32"/>
  <c r="M32"/>
  <c r="Q32"/>
  <c r="U32"/>
  <c r="Y32"/>
  <c r="AD32"/>
  <c r="P33"/>
  <c r="T33"/>
  <c r="AC33"/>
  <c r="AF33"/>
  <c r="AH33"/>
  <c r="Q36"/>
  <c r="T36"/>
  <c r="V36"/>
  <c r="Y36"/>
  <c r="AC36"/>
  <c r="AG36"/>
  <c r="M37"/>
  <c r="AB37"/>
  <c r="AF37"/>
  <c r="M16"/>
  <c r="U17"/>
  <c r="J18"/>
  <c r="M18"/>
  <c r="J20"/>
  <c r="M20"/>
  <c r="K21"/>
  <c r="AD21"/>
  <c r="AC22"/>
  <c r="AF22"/>
  <c r="AH22"/>
  <c r="K24"/>
  <c r="J28"/>
  <c r="M28"/>
  <c r="AD28"/>
  <c r="J30"/>
  <c r="M30"/>
  <c r="AC31"/>
  <c r="AF31"/>
  <c r="AH31"/>
  <c r="R32"/>
  <c r="V32"/>
  <c r="AE32"/>
  <c r="S33"/>
  <c r="AD36"/>
  <c r="AH36"/>
  <c r="M22"/>
  <c r="J22"/>
  <c r="I22"/>
  <c r="V27"/>
  <c r="R27"/>
  <c r="X27"/>
  <c r="S27"/>
  <c r="S24" s="1"/>
  <c r="W27"/>
  <c r="Q27"/>
  <c r="Y27"/>
  <c r="R16"/>
  <c r="AH16"/>
  <c r="AD16"/>
  <c r="AG16"/>
  <c r="AC16"/>
  <c r="AA15"/>
  <c r="J17"/>
  <c r="M17"/>
  <c r="Y18"/>
  <c r="U18"/>
  <c r="Q18"/>
  <c r="X18"/>
  <c r="T18"/>
  <c r="P18"/>
  <c r="W18"/>
  <c r="K22"/>
  <c r="Y24"/>
  <c r="P27"/>
  <c r="AB16"/>
  <c r="AB15" s="1"/>
  <c r="I17"/>
  <c r="I15" s="1"/>
  <c r="R18"/>
  <c r="AH18"/>
  <c r="AD18"/>
  <c r="AG18"/>
  <c r="AC18"/>
  <c r="W19"/>
  <c r="S19"/>
  <c r="J19"/>
  <c r="V19"/>
  <c r="R19"/>
  <c r="M19"/>
  <c r="U19"/>
  <c r="Y20"/>
  <c r="U20"/>
  <c r="Q20"/>
  <c r="X20"/>
  <c r="T20"/>
  <c r="P20"/>
  <c r="W20"/>
  <c r="L22"/>
  <c r="L15" s="1"/>
  <c r="X26"/>
  <c r="T26"/>
  <c r="P26"/>
  <c r="W26"/>
  <c r="R26"/>
  <c r="V26"/>
  <c r="V24" s="1"/>
  <c r="Q26"/>
  <c r="Q24" s="1"/>
  <c r="O24"/>
  <c r="AG26"/>
  <c r="AC26"/>
  <c r="AD26"/>
  <c r="AD24" s="1"/>
  <c r="AH26"/>
  <c r="AH24" s="1"/>
  <c r="AB26"/>
  <c r="AB24" s="1"/>
  <c r="AA24"/>
  <c r="T27"/>
  <c r="AH29"/>
  <c r="J29"/>
  <c r="Y16"/>
  <c r="U16"/>
  <c r="Q16"/>
  <c r="O15"/>
  <c r="X16"/>
  <c r="T16"/>
  <c r="P16"/>
  <c r="W16"/>
  <c r="V16"/>
  <c r="AE16"/>
  <c r="AE15" s="1"/>
  <c r="K17"/>
  <c r="S18"/>
  <c r="AH20"/>
  <c r="AD20"/>
  <c r="AG20"/>
  <c r="AC20"/>
  <c r="J21"/>
  <c r="J15" s="1"/>
  <c r="M21"/>
  <c r="U27"/>
  <c r="AE29"/>
  <c r="X37"/>
  <c r="T37"/>
  <c r="P37"/>
  <c r="Y37"/>
  <c r="U37"/>
  <c r="Q37"/>
  <c r="W37"/>
  <c r="R17"/>
  <c r="V17"/>
  <c r="S21"/>
  <c r="V22"/>
  <c r="R22"/>
  <c r="T22"/>
  <c r="Y22"/>
  <c r="X28"/>
  <c r="T28"/>
  <c r="P28"/>
  <c r="U28"/>
  <c r="AG28"/>
  <c r="AG24" s="1"/>
  <c r="AC28"/>
  <c r="AF28"/>
  <c r="AF24" s="1"/>
  <c r="Y31"/>
  <c r="U31"/>
  <c r="Q31"/>
  <c r="V31"/>
  <c r="R31"/>
  <c r="W31"/>
  <c r="Y33"/>
  <c r="U33"/>
  <c r="Q33"/>
  <c r="V33"/>
  <c r="V29" s="1"/>
  <c r="R33"/>
  <c r="W33"/>
  <c r="R37"/>
  <c r="AG37"/>
  <c r="AC37"/>
  <c r="AH37"/>
  <c r="AD37"/>
  <c r="S17"/>
  <c r="X21"/>
  <c r="T21"/>
  <c r="P21"/>
  <c r="U21"/>
  <c r="AG21"/>
  <c r="AC21"/>
  <c r="AF21"/>
  <c r="AF15" s="1"/>
  <c r="M27"/>
  <c r="M24" s="1"/>
  <c r="L27"/>
  <c r="L24" s="1"/>
  <c r="R29"/>
  <c r="AF30"/>
  <c r="AB30"/>
  <c r="AG30"/>
  <c r="AC30"/>
  <c r="AA29"/>
  <c r="L31"/>
  <c r="I31"/>
  <c r="M31"/>
  <c r="M29" s="1"/>
  <c r="AF32"/>
  <c r="AB32"/>
  <c r="AG32"/>
  <c r="AC32"/>
  <c r="L33"/>
  <c r="I33"/>
  <c r="M33"/>
  <c r="S37"/>
  <c r="P30"/>
  <c r="P29" s="1"/>
  <c r="T30"/>
  <c r="X30"/>
  <c r="P32"/>
  <c r="T32"/>
  <c r="X32"/>
  <c r="S36"/>
  <c r="AB36"/>
  <c r="AF36"/>
  <c r="I37"/>
  <c r="L37"/>
  <c r="S30"/>
  <c r="S32"/>
  <c r="AC29" l="1"/>
  <c r="W29"/>
  <c r="U29"/>
  <c r="S15"/>
  <c r="U15"/>
  <c r="P24"/>
  <c r="R24"/>
  <c r="J24"/>
  <c r="AG29"/>
  <c r="Q29"/>
  <c r="U24"/>
  <c r="M15"/>
  <c r="AG15"/>
  <c r="AD29"/>
  <c r="AE24"/>
  <c r="H40"/>
  <c r="I29"/>
  <c r="I38" s="1"/>
  <c r="M38"/>
  <c r="M40" s="1"/>
  <c r="V15"/>
  <c r="V38" s="1"/>
  <c r="V40" s="1"/>
  <c r="T15"/>
  <c r="S29"/>
  <c r="S38" s="1"/>
  <c r="S40" s="1"/>
  <c r="L29"/>
  <c r="L38" s="1"/>
  <c r="L40" s="1"/>
  <c r="AB29"/>
  <c r="AB38" s="1"/>
  <c r="AB40" s="1"/>
  <c r="Y29"/>
  <c r="AE38"/>
  <c r="AE40" s="1"/>
  <c r="X15"/>
  <c r="Y15"/>
  <c r="AC24"/>
  <c r="T24"/>
  <c r="AD15"/>
  <c r="AD38" s="1"/>
  <c r="AD40" s="1"/>
  <c r="X29"/>
  <c r="AF29"/>
  <c r="AF38" s="1"/>
  <c r="AF40" s="1"/>
  <c r="K15"/>
  <c r="K38" s="1"/>
  <c r="K40" s="1"/>
  <c r="W15"/>
  <c r="O40"/>
  <c r="J38"/>
  <c r="J40" s="1"/>
  <c r="X24"/>
  <c r="AA40"/>
  <c r="AH15"/>
  <c r="AG38"/>
  <c r="AG40" s="1"/>
  <c r="T29"/>
  <c r="P15"/>
  <c r="P38" s="1"/>
  <c r="P40" s="1"/>
  <c r="Q15"/>
  <c r="Q38" s="1"/>
  <c r="Q40" s="1"/>
  <c r="AH38"/>
  <c r="AH40" s="1"/>
  <c r="W24"/>
  <c r="W38" s="1"/>
  <c r="W40" s="1"/>
  <c r="AC15"/>
  <c r="R15"/>
  <c r="R38" s="1"/>
  <c r="R40" s="1"/>
  <c r="AC38" l="1"/>
  <c r="AC40" s="1"/>
  <c r="Y38"/>
  <c r="Y40" s="1"/>
  <c r="U38"/>
  <c r="U40" s="1"/>
  <c r="I40"/>
  <c r="X38"/>
  <c r="X40" s="1"/>
  <c r="T38"/>
  <c r="T40" s="1"/>
  <c r="AK38" l="1"/>
</calcChain>
</file>

<file path=xl/sharedStrings.xml><?xml version="1.0" encoding="utf-8"?>
<sst xmlns="http://schemas.openxmlformats.org/spreadsheetml/2006/main" count="137" uniqueCount="81">
  <si>
    <t>ПЕРЕЧЕНЬ</t>
  </si>
  <si>
    <t>обязательных работ и услуг по содержанию и ремонту общего имущества</t>
  </si>
  <si>
    <t>к извещению и документации</t>
  </si>
  <si>
    <t>собственников помещений в многоквартирном доме, являющегося</t>
  </si>
  <si>
    <t>о проведении открытого конкурса</t>
  </si>
  <si>
    <t>объектом конкурса</t>
  </si>
  <si>
    <t>Жилой район Ломоносовский территориальный округ</t>
  </si>
  <si>
    <t>Перечень обязательных работ, услуг</t>
  </si>
  <si>
    <t>Стоимость работ (размер платы) в руб. по многоквартирным домам</t>
  </si>
  <si>
    <t>деревянные благоустроенные жилые дома</t>
  </si>
  <si>
    <t>деревянные  жилые дома благоустроенные без центрального отопления</t>
  </si>
  <si>
    <t>Периодичность</t>
  </si>
  <si>
    <t>на 1 кв.м.</t>
  </si>
  <si>
    <t>ул. Романа Куликова, 7</t>
  </si>
  <si>
    <t>ул. Чумбарова-Лучинского, 11</t>
  </si>
  <si>
    <t>ул. Чумбарова-Лучинского, 48</t>
  </si>
  <si>
    <t>ул. Шабалина А.О., 23</t>
  </si>
  <si>
    <t>ул. Шабалина А.О., 27</t>
  </si>
  <si>
    <t>ул. Г.Суфтина, 2, корп. 1</t>
  </si>
  <si>
    <t>ул. Суфтина 1 проезд, 4</t>
  </si>
  <si>
    <t>ул. Урицкого, 31</t>
  </si>
  <si>
    <t>пр. Новгородский, 25</t>
  </si>
  <si>
    <t>ул. Г. Суфтина, 27, корп. 1</t>
  </si>
  <si>
    <t>Суфтина, 1-й проезд, 6</t>
  </si>
  <si>
    <t>Суфтина, 1-й проезд, 6, корп. 1</t>
  </si>
  <si>
    <t>ул. Володарского, 83</t>
  </si>
  <si>
    <t>ул. Котласская, 16</t>
  </si>
  <si>
    <t>пр. Советских космонавтов, 33, корп. 1</t>
  </si>
  <si>
    <t>пр. Московский, 15</t>
  </si>
  <si>
    <t>ул. Урицкого, 6, корп. 1</t>
  </si>
  <si>
    <t>ул. П.Усова, 9, корп. 1</t>
  </si>
  <si>
    <t>ул. П.Усова,  37</t>
  </si>
  <si>
    <t>ул. Выучейского, 39</t>
  </si>
  <si>
    <t>пр. Обводный канал, 27</t>
  </si>
  <si>
    <t>ул. Северодвинская, 65/ ул. Котласская, 10</t>
  </si>
  <si>
    <t>I. Содержание помещений общего пользования</t>
  </si>
  <si>
    <t>1. Подметание полов во всех помещениях общего пользования</t>
  </si>
  <si>
    <t>раз(а) в неделю</t>
  </si>
  <si>
    <t>2. Подметание полов кабины лифта и влажная уборка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</si>
  <si>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</si>
  <si>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</si>
  <si>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</si>
  <si>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>II. Уборка земельного участка, входящего в состав общего имущества 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</si>
  <si>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</si>
  <si>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</si>
  <si>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Уборка мусора на контейнерных площадках (помойных ям)</t>
  </si>
  <si>
    <t>8. Сдвижка и подметание снега при отсутствии снегопадов</t>
  </si>
  <si>
    <t>9. Сдвижка и подметание снега при снегопаде, c подсыпкой противоскользящего материала</t>
  </si>
  <si>
    <t>по мере необходимости. Начало работ не позднее _____ часов после начала снегопада</t>
  </si>
  <si>
    <t>10.Сбразывание снега с крыш, сбивание сосулек</t>
  </si>
  <si>
    <t>11. Вывоз твердых бытовых отходов (ТБО), жидких бытовых отходов</t>
  </si>
  <si>
    <t>12. Очистка выгребных ям (для деревянных неблагоустроенных зданий)</t>
  </si>
  <si>
    <t>III. Подготовка многоквартирного дома к сезонной эксплуатации</t>
  </si>
  <si>
    <t>13. Укрепление водосточных труб, колен и воронок</t>
  </si>
  <si>
    <t>раз(а) в год</t>
  </si>
  <si>
    <t>14. Расконсервирование и ремонт поливочной системы, консервация системы центрального отопления, ремонт просевшей отмостки</t>
  </si>
  <si>
    <t>15. Замена разбитых стекол окон и дверей в помещениях общего пользования</t>
  </si>
  <si>
    <t>по мере необходимости в течение (указать период устранения неисправности)</t>
  </si>
  <si>
    <t>16.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</si>
  <si>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</si>
  <si>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</si>
  <si>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18.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</si>
  <si>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</si>
  <si>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Дератизация, дезинсекция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</si>
  <si>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</si>
  <si>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</si>
  <si>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</si>
  <si>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V. Техническое обслуживание внутридомового газового оборудования (ВДГО)</t>
  </si>
  <si>
    <t>VI. Расходы по управлению МКД</t>
  </si>
  <si>
    <t>Общая годовая стоимость работ по многоквартирным домам</t>
  </si>
  <si>
    <t>Площадь жилых помещений</t>
  </si>
  <si>
    <t>Стоимость на 1 кв. м. жилой площади (руб./мес.)  (размер платы в месяц на 1 кв. м.)  с газоснабжением/без газоснабжения</t>
  </si>
  <si>
    <t>месяцы</t>
  </si>
  <si>
    <t>Лот №3</t>
  </si>
  <si>
    <t>3раз(а) в неделю</t>
  </si>
  <si>
    <t>по необходимости</t>
  </si>
  <si>
    <t>1раз(а) в год</t>
  </si>
  <si>
    <t>проверка исправности вытяжек 2раз(а) в год. Проверка наличия тяги в дымовентиляционных каналах 1 раз(а) в год. Проверка заземления оболочки электрокабеля, замеры сопротивления ____ раз(а) в год.</t>
  </si>
  <si>
    <t>4раз(а) в год</t>
  </si>
  <si>
    <t>1 раз(а) в год</t>
  </si>
  <si>
    <t>Приложение №2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</si>
</sst>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4" fontId="2" fillId="0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4" fontId="2" fillId="0" borderId="1" xfId="0" applyNumberFormat="1" applyFont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left" vertical="top"/>
    </xf>
    <xf numFmtId="164" fontId="2" fillId="0" borderId="0" xfId="0" applyNumberFormat="1" applyFont="1" applyAlignment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4" fontId="4" fillId="3" borderId="7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49"/>
  <sheetViews>
    <sheetView tabSelected="1" view="pageBreakPreview" zoomScaleNormal="100" zoomScaleSheetLayoutView="100" workbookViewId="0">
      <pane xSplit="6" ySplit="9" topLeftCell="AH31" activePane="bottomRight" state="frozen"/>
      <selection pane="topRight" activeCell="CV1" sqref="CV1"/>
      <selection pane="bottomLeft" activeCell="A29" sqref="A29"/>
      <selection pane="bottomRight" activeCell="AN50" sqref="AN50"/>
    </sheetView>
  </sheetViews>
  <sheetFormatPr defaultRowHeight="12.75"/>
  <cols>
    <col min="1" max="5" width="9.140625" style="2"/>
    <col min="6" max="7" width="19" style="2" customWidth="1"/>
    <col min="8" max="8" width="5.7109375" style="1" customWidth="1"/>
    <col min="9" max="13" width="9.28515625" style="1" customWidth="1"/>
    <col min="14" max="14" width="21" style="2" customWidth="1"/>
    <col min="15" max="15" width="5.7109375" style="1" customWidth="1"/>
    <col min="16" max="25" width="9.28515625" style="1" customWidth="1"/>
    <col min="26" max="26" width="21" style="1" customWidth="1"/>
    <col min="27" max="27" width="5.7109375" style="1" customWidth="1"/>
    <col min="28" max="29" width="8.85546875" style="1" bestFit="1" customWidth="1"/>
    <col min="30" max="30" width="9.28515625" style="1" customWidth="1"/>
    <col min="31" max="31" width="8.85546875" style="1" bestFit="1" customWidth="1"/>
    <col min="32" max="32" width="9.28515625" style="1" customWidth="1"/>
    <col min="33" max="33" width="8.85546875" style="1" bestFit="1" customWidth="1"/>
    <col min="34" max="34" width="11.7109375" style="1" customWidth="1"/>
    <col min="35" max="90" width="9.140625" style="2"/>
  </cols>
  <sheetData>
    <row r="1" spans="1:34" ht="16.5" customHeight="1">
      <c r="A1" s="45" t="s">
        <v>0</v>
      </c>
      <c r="B1" s="45"/>
      <c r="C1" s="45"/>
      <c r="D1" s="45"/>
      <c r="E1" s="45"/>
      <c r="F1" s="45"/>
      <c r="G1" s="45"/>
      <c r="H1" s="45"/>
      <c r="J1" s="33" t="s">
        <v>80</v>
      </c>
      <c r="N1" s="1"/>
      <c r="Q1" s="33"/>
    </row>
    <row r="2" spans="1:34" ht="16.5" customHeight="1">
      <c r="A2" s="45" t="s">
        <v>1</v>
      </c>
      <c r="B2" s="45"/>
      <c r="C2" s="45"/>
      <c r="D2" s="45"/>
      <c r="E2" s="45"/>
      <c r="F2" s="45"/>
      <c r="G2" s="45"/>
      <c r="H2" s="45"/>
      <c r="J2" s="1" t="s">
        <v>2</v>
      </c>
      <c r="N2" s="1"/>
    </row>
    <row r="3" spans="1:34" ht="16.5" customHeight="1">
      <c r="A3" s="45" t="s">
        <v>3</v>
      </c>
      <c r="B3" s="45"/>
      <c r="C3" s="45"/>
      <c r="D3" s="45"/>
      <c r="E3" s="45"/>
      <c r="F3" s="45"/>
      <c r="G3" s="45"/>
      <c r="H3" s="45"/>
      <c r="J3" s="1" t="s">
        <v>4</v>
      </c>
      <c r="N3" s="1"/>
    </row>
    <row r="4" spans="1:34" ht="16.5" customHeight="1">
      <c r="A4" s="45" t="s">
        <v>5</v>
      </c>
      <c r="B4" s="45"/>
      <c r="C4" s="45"/>
      <c r="D4" s="45"/>
      <c r="E4" s="45"/>
      <c r="F4" s="45"/>
      <c r="G4" s="45"/>
      <c r="H4" s="45"/>
      <c r="N4" s="1"/>
    </row>
    <row r="5" spans="1:34" ht="16.5" customHeight="1">
      <c r="A5" s="3"/>
      <c r="B5" s="3"/>
      <c r="C5" s="3"/>
      <c r="D5" s="3"/>
      <c r="E5" s="3"/>
      <c r="F5" s="3"/>
      <c r="G5" s="3"/>
      <c r="H5" s="4"/>
      <c r="N5" s="3"/>
      <c r="O5" s="4"/>
      <c r="Z5" s="4"/>
      <c r="AA5" s="4"/>
      <c r="AB5" s="4"/>
      <c r="AC5" s="4"/>
      <c r="AE5" s="4"/>
      <c r="AG5" s="4"/>
    </row>
    <row r="6" spans="1:34">
      <c r="A6" s="5" t="s">
        <v>73</v>
      </c>
      <c r="B6" s="5" t="s">
        <v>6</v>
      </c>
    </row>
    <row r="7" spans="1:34" ht="18" customHeight="1">
      <c r="A7" s="46" t="s">
        <v>7</v>
      </c>
      <c r="B7" s="46"/>
      <c r="C7" s="46"/>
      <c r="D7" s="46"/>
      <c r="E7" s="46"/>
      <c r="F7" s="46"/>
      <c r="G7" s="48" t="s">
        <v>8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</row>
    <row r="8" spans="1:34" ht="35.85" customHeight="1">
      <c r="A8" s="46"/>
      <c r="B8" s="46"/>
      <c r="C8" s="46"/>
      <c r="D8" s="46"/>
      <c r="E8" s="46"/>
      <c r="F8" s="47"/>
      <c r="G8" s="50" t="s">
        <v>9</v>
      </c>
      <c r="H8" s="51"/>
      <c r="I8" s="51"/>
      <c r="J8" s="51"/>
      <c r="K8" s="51"/>
      <c r="L8" s="51"/>
      <c r="M8" s="51"/>
      <c r="N8" s="50" t="s">
        <v>9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2" t="s">
        <v>10</v>
      </c>
      <c r="AA8" s="53"/>
      <c r="AB8" s="53"/>
      <c r="AC8" s="53"/>
      <c r="AD8" s="53"/>
      <c r="AE8" s="53"/>
      <c r="AF8" s="53"/>
      <c r="AG8" s="53"/>
      <c r="AH8" s="54"/>
    </row>
    <row r="9" spans="1:34" s="9" customFormat="1" ht="56.25">
      <c r="A9" s="46"/>
      <c r="B9" s="46"/>
      <c r="C9" s="46"/>
      <c r="D9" s="46"/>
      <c r="E9" s="46"/>
      <c r="F9" s="46"/>
      <c r="G9" s="6" t="s">
        <v>11</v>
      </c>
      <c r="H9" s="7" t="s">
        <v>12</v>
      </c>
      <c r="I9" s="34" t="s">
        <v>13</v>
      </c>
      <c r="J9" s="34" t="s">
        <v>14</v>
      </c>
      <c r="K9" s="34" t="s">
        <v>15</v>
      </c>
      <c r="L9" s="34" t="s">
        <v>16</v>
      </c>
      <c r="M9" s="34" t="s">
        <v>17</v>
      </c>
      <c r="N9" s="6" t="s">
        <v>11</v>
      </c>
      <c r="O9" s="7" t="s">
        <v>12</v>
      </c>
      <c r="P9" s="34" t="s">
        <v>18</v>
      </c>
      <c r="Q9" s="34" t="s">
        <v>19</v>
      </c>
      <c r="R9" s="34" t="s">
        <v>20</v>
      </c>
      <c r="S9" s="34" t="s">
        <v>21</v>
      </c>
      <c r="T9" s="34" t="s">
        <v>22</v>
      </c>
      <c r="U9" s="34" t="s">
        <v>23</v>
      </c>
      <c r="V9" s="34" t="s">
        <v>24</v>
      </c>
      <c r="W9" s="34" t="s">
        <v>25</v>
      </c>
      <c r="X9" s="34" t="s">
        <v>26</v>
      </c>
      <c r="Y9" s="34" t="s">
        <v>27</v>
      </c>
      <c r="Z9" s="8" t="s">
        <v>11</v>
      </c>
      <c r="AA9" s="7" t="s">
        <v>12</v>
      </c>
      <c r="AB9" s="34" t="s">
        <v>28</v>
      </c>
      <c r="AC9" s="34" t="s">
        <v>29</v>
      </c>
      <c r="AD9" s="34" t="s">
        <v>30</v>
      </c>
      <c r="AE9" s="34" t="s">
        <v>31</v>
      </c>
      <c r="AF9" s="34" t="s">
        <v>32</v>
      </c>
      <c r="AG9" s="34" t="s">
        <v>33</v>
      </c>
      <c r="AH9" s="34" t="s">
        <v>34</v>
      </c>
    </row>
    <row r="10" spans="1:34">
      <c r="A10" s="38" t="s">
        <v>35</v>
      </c>
      <c r="B10" s="38"/>
      <c r="C10" s="38"/>
      <c r="D10" s="38"/>
      <c r="E10" s="38"/>
      <c r="F10" s="38"/>
      <c r="G10" s="10"/>
      <c r="H10" s="11">
        <f t="shared" ref="H10:M10" si="0">SUM(H11:H14)</f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0"/>
      <c r="O10" s="11">
        <f t="shared" ref="O10:X10" si="1">SUM(O11:O14)</f>
        <v>0</v>
      </c>
      <c r="P10" s="12">
        <f t="shared" si="1"/>
        <v>0</v>
      </c>
      <c r="Q10" s="12">
        <f t="shared" si="1"/>
        <v>0</v>
      </c>
      <c r="R10" s="12">
        <f t="shared" si="1"/>
        <v>0</v>
      </c>
      <c r="S10" s="12">
        <f t="shared" si="1"/>
        <v>0</v>
      </c>
      <c r="T10" s="12">
        <f t="shared" si="1"/>
        <v>0</v>
      </c>
      <c r="U10" s="12">
        <f t="shared" si="1"/>
        <v>0</v>
      </c>
      <c r="V10" s="12">
        <f t="shared" si="1"/>
        <v>0</v>
      </c>
      <c r="W10" s="12">
        <f t="shared" si="1"/>
        <v>0</v>
      </c>
      <c r="X10" s="12">
        <f t="shared" si="1"/>
        <v>0</v>
      </c>
      <c r="Y10" s="12">
        <f>SUM(Y11:Y14)</f>
        <v>0</v>
      </c>
      <c r="Z10" s="10"/>
      <c r="AA10" s="13">
        <f t="shared" ref="AA10:AH10" si="2">SUM(AA11:AA14)</f>
        <v>0</v>
      </c>
      <c r="AB10" s="12">
        <f t="shared" si="2"/>
        <v>0</v>
      </c>
      <c r="AC10" s="12">
        <f t="shared" si="2"/>
        <v>0</v>
      </c>
      <c r="AD10" s="12">
        <f t="shared" si="2"/>
        <v>0</v>
      </c>
      <c r="AE10" s="12">
        <f t="shared" si="2"/>
        <v>0</v>
      </c>
      <c r="AF10" s="12">
        <f t="shared" si="2"/>
        <v>0</v>
      </c>
      <c r="AG10" s="12">
        <f t="shared" si="2"/>
        <v>0</v>
      </c>
      <c r="AH10" s="12">
        <f t="shared" si="2"/>
        <v>0</v>
      </c>
    </row>
    <row r="11" spans="1:34">
      <c r="A11" s="37" t="s">
        <v>36</v>
      </c>
      <c r="B11" s="37"/>
      <c r="C11" s="37"/>
      <c r="D11" s="37"/>
      <c r="E11" s="37"/>
      <c r="F11" s="37"/>
      <c r="G11" s="14" t="s">
        <v>37</v>
      </c>
      <c r="H11" s="15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4" t="s">
        <v>37</v>
      </c>
      <c r="O11" s="15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4" t="s">
        <v>37</v>
      </c>
      <c r="AA11" s="17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</row>
    <row r="12" spans="1:34">
      <c r="A12" s="37" t="s">
        <v>38</v>
      </c>
      <c r="B12" s="37"/>
      <c r="C12" s="37"/>
      <c r="D12" s="37"/>
      <c r="E12" s="37"/>
      <c r="F12" s="37"/>
      <c r="G12" s="14" t="s">
        <v>37</v>
      </c>
      <c r="H12" s="15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4" t="s">
        <v>37</v>
      </c>
      <c r="O12" s="15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4" t="s">
        <v>37</v>
      </c>
      <c r="AA12" s="17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</row>
    <row r="13" spans="1:34">
      <c r="A13" s="37" t="s">
        <v>39</v>
      </c>
      <c r="B13" s="37"/>
      <c r="C13" s="37"/>
      <c r="D13" s="37"/>
      <c r="E13" s="37"/>
      <c r="F13" s="37"/>
      <c r="G13" s="14" t="s">
        <v>37</v>
      </c>
      <c r="H13" s="15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4" t="s">
        <v>37</v>
      </c>
      <c r="O13" s="15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4" t="s">
        <v>37</v>
      </c>
      <c r="AA13" s="17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</row>
    <row r="14" spans="1:34">
      <c r="A14" s="37" t="s">
        <v>40</v>
      </c>
      <c r="B14" s="37"/>
      <c r="C14" s="37"/>
      <c r="D14" s="37"/>
      <c r="E14" s="37"/>
      <c r="F14" s="37"/>
      <c r="G14" s="14" t="s">
        <v>41</v>
      </c>
      <c r="H14" s="15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4" t="s">
        <v>41</v>
      </c>
      <c r="O14" s="15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4" t="s">
        <v>41</v>
      </c>
      <c r="AA14" s="17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</row>
    <row r="15" spans="1:34" ht="23.85" customHeight="1">
      <c r="A15" s="43" t="s">
        <v>42</v>
      </c>
      <c r="B15" s="43"/>
      <c r="C15" s="43"/>
      <c r="D15" s="43"/>
      <c r="E15" s="43"/>
      <c r="F15" s="43"/>
      <c r="G15" s="18"/>
      <c r="H15" s="11">
        <f>SUM(H16:H23)</f>
        <v>5.8685000000000027</v>
      </c>
      <c r="I15" s="12">
        <f t="shared" ref="I15:M15" si="3">SUM(I16:I23)</f>
        <v>43696.851000000017</v>
      </c>
      <c r="J15" s="12">
        <f t="shared" si="3"/>
        <v>23246.302200000009</v>
      </c>
      <c r="K15" s="12">
        <f t="shared" si="3"/>
        <v>32943.411600000014</v>
      </c>
      <c r="L15" s="12">
        <f t="shared" si="3"/>
        <v>32703.976800000008</v>
      </c>
      <c r="M15" s="12">
        <f t="shared" si="3"/>
        <v>33612.420600000012</v>
      </c>
      <c r="N15" s="18"/>
      <c r="O15" s="11">
        <f>SUM(O16:O23)</f>
        <v>5.8685000000000027</v>
      </c>
      <c r="P15" s="12">
        <f t="shared" ref="P15:X15" si="4">SUM(P16:P23)</f>
        <v>50893.979400000026</v>
      </c>
      <c r="Q15" s="12">
        <f t="shared" si="4"/>
        <v>28520.910000000011</v>
      </c>
      <c r="R15" s="12">
        <f t="shared" si="4"/>
        <v>40210.962000000014</v>
      </c>
      <c r="S15" s="12">
        <f t="shared" si="4"/>
        <v>29696.957400000007</v>
      </c>
      <c r="T15" s="12">
        <f t="shared" si="4"/>
        <v>36499.722600000008</v>
      </c>
      <c r="U15" s="12">
        <f t="shared" si="4"/>
        <v>51232.005000000012</v>
      </c>
      <c r="V15" s="12">
        <f t="shared" si="4"/>
        <v>50872.852800000008</v>
      </c>
      <c r="W15" s="12">
        <f t="shared" si="4"/>
        <v>36232.119000000013</v>
      </c>
      <c r="X15" s="12">
        <f t="shared" si="4"/>
        <v>28753.30260000001</v>
      </c>
      <c r="Y15" s="12">
        <f>SUM(Y16:Y23)</f>
        <v>20901.24960000001</v>
      </c>
      <c r="Z15" s="18"/>
      <c r="AA15" s="13">
        <f t="shared" ref="AA15:AH15" si="5">SUM(AA16:AA23)</f>
        <v>5.8685000000000027</v>
      </c>
      <c r="AB15" s="12">
        <f t="shared" si="5"/>
        <v>28943.442000000006</v>
      </c>
      <c r="AC15" s="12">
        <f t="shared" si="5"/>
        <v>19922.383800000003</v>
      </c>
      <c r="AD15" s="19">
        <f t="shared" si="5"/>
        <v>28344.85500000001</v>
      </c>
      <c r="AE15" s="12">
        <f t="shared" si="5"/>
        <v>28873.020000000011</v>
      </c>
      <c r="AF15" s="19">
        <f t="shared" si="5"/>
        <v>53253.116400000014</v>
      </c>
      <c r="AG15" s="12">
        <f t="shared" si="5"/>
        <v>42316.579800000007</v>
      </c>
      <c r="AH15" s="19">
        <f t="shared" si="5"/>
        <v>29330.763000000006</v>
      </c>
    </row>
    <row r="16" spans="1:34">
      <c r="A16" s="37" t="s">
        <v>43</v>
      </c>
      <c r="B16" s="37"/>
      <c r="C16" s="37"/>
      <c r="D16" s="37"/>
      <c r="E16" s="37"/>
      <c r="F16" s="37"/>
      <c r="G16" s="14" t="s">
        <v>74</v>
      </c>
      <c r="H16" s="15">
        <f>0.19*1.1*1.1</f>
        <v>0.22990000000000005</v>
      </c>
      <c r="I16" s="16">
        <f t="shared" ref="I16:M16" si="6">$H$16*I39*$B$45</f>
        <v>1711.8354000000004</v>
      </c>
      <c r="J16" s="16">
        <f t="shared" si="6"/>
        <v>910.67988000000037</v>
      </c>
      <c r="K16" s="16">
        <f t="shared" si="6"/>
        <v>1290.5666400000002</v>
      </c>
      <c r="L16" s="16">
        <f t="shared" si="6"/>
        <v>1281.1867200000002</v>
      </c>
      <c r="M16" s="16">
        <f t="shared" si="6"/>
        <v>1316.7752400000004</v>
      </c>
      <c r="N16" s="14" t="s">
        <v>74</v>
      </c>
      <c r="O16" s="15">
        <f>0.19*1.1*$A$49</f>
        <v>0.22990000000000005</v>
      </c>
      <c r="P16" s="16">
        <f>$O$16*P39*$B$45</f>
        <v>1993.7847600000007</v>
      </c>
      <c r="Q16" s="16">
        <f>$O$16*Q39*$B$45</f>
        <v>1117.3140000000003</v>
      </c>
      <c r="R16" s="16">
        <f>$O$16*R39*$B$45</f>
        <v>1575.2748000000001</v>
      </c>
      <c r="S16" s="16">
        <f>$O$16*S39*$B$45</f>
        <v>1163.3859600000001</v>
      </c>
      <c r="T16" s="16">
        <f>$O$16*T39*$B$45</f>
        <v>1429.8860400000001</v>
      </c>
      <c r="U16" s="16">
        <f>$O$16*U39*$B$45</f>
        <v>2007.0270000000005</v>
      </c>
      <c r="V16" s="16">
        <f>$O$16*V39*$B$45</f>
        <v>1992.9571200000003</v>
      </c>
      <c r="W16" s="16">
        <f>$O$16*W39*$B$45</f>
        <v>1419.4026000000003</v>
      </c>
      <c r="X16" s="16">
        <f>$O$16*X39*$B$45</f>
        <v>1126.4180400000002</v>
      </c>
      <c r="Y16" s="16">
        <f>$O$16*Y39*$B$45</f>
        <v>818.81184000000007</v>
      </c>
      <c r="Z16" s="14" t="s">
        <v>74</v>
      </c>
      <c r="AA16" s="17">
        <f>0.19*1.1*1.1</f>
        <v>0.22990000000000005</v>
      </c>
      <c r="AB16" s="16">
        <f>$AA$16*AB39*$B$45</f>
        <v>1133.8668000000002</v>
      </c>
      <c r="AC16" s="16">
        <f>$AA$16*AC39*$B$45</f>
        <v>780.46452000000011</v>
      </c>
      <c r="AD16" s="16">
        <f>$AA$16*AD39*$B$45</f>
        <v>1110.4170000000001</v>
      </c>
      <c r="AE16" s="16">
        <f>$AA$16*AE39*$B$45</f>
        <v>1131.1080000000002</v>
      </c>
      <c r="AF16" s="16">
        <f>$AA$16*AF39*$B$45</f>
        <v>2086.2045600000006</v>
      </c>
      <c r="AG16" s="16">
        <f>$AA$16*AG39*$B$45</f>
        <v>1657.7629200000001</v>
      </c>
      <c r="AH16" s="16">
        <f>$AA$16*AH39*$B$45</f>
        <v>1149.0402000000004</v>
      </c>
    </row>
    <row r="17" spans="1:34">
      <c r="A17" s="37" t="s">
        <v>44</v>
      </c>
      <c r="B17" s="37"/>
      <c r="C17" s="37"/>
      <c r="D17" s="37"/>
      <c r="E17" s="37"/>
      <c r="F17" s="37"/>
      <c r="G17" s="14" t="s">
        <v>74</v>
      </c>
      <c r="H17" s="15">
        <f>0.36*1.1*1.1</f>
        <v>0.43560000000000004</v>
      </c>
      <c r="I17" s="16">
        <f t="shared" ref="I17:M17" si="7">$H$17*I39*$B$45</f>
        <v>3243.4776000000002</v>
      </c>
      <c r="J17" s="16">
        <f t="shared" si="7"/>
        <v>1725.4987200000005</v>
      </c>
      <c r="K17" s="16">
        <f t="shared" si="7"/>
        <v>2445.2841600000002</v>
      </c>
      <c r="L17" s="16">
        <f t="shared" si="7"/>
        <v>2427.5116800000001</v>
      </c>
      <c r="M17" s="16">
        <f t="shared" si="7"/>
        <v>2494.9425600000004</v>
      </c>
      <c r="N17" s="14" t="s">
        <v>74</v>
      </c>
      <c r="O17" s="15">
        <f>0.36*1.1*1.1</f>
        <v>0.43560000000000004</v>
      </c>
      <c r="P17" s="16">
        <f>$O$17*P39*$B$45</f>
        <v>3777.6974400000004</v>
      </c>
      <c r="Q17" s="16">
        <f>$O$17*Q39*$B$45</f>
        <v>2117.0160000000001</v>
      </c>
      <c r="R17" s="16">
        <f>$O$17*R39*$B$45</f>
        <v>2984.7312000000002</v>
      </c>
      <c r="S17" s="16">
        <f>$O$17*S39*$B$45</f>
        <v>2204.3102399999998</v>
      </c>
      <c r="T17" s="16">
        <f>$O$17*T39*$B$45</f>
        <v>2709.25776</v>
      </c>
      <c r="U17" s="16">
        <f>$O$17*U39*$B$45</f>
        <v>3802.7880000000005</v>
      </c>
      <c r="V17" s="16">
        <f>$O$17*V39*$B$45</f>
        <v>3776.1292800000006</v>
      </c>
      <c r="W17" s="16">
        <f>$O$17*W39*$B$45</f>
        <v>2689.3944000000001</v>
      </c>
      <c r="X17" s="16">
        <f>$O$17*X39*$B$45</f>
        <v>2134.2657600000002</v>
      </c>
      <c r="Y17" s="16">
        <f>$O$17*Y39*$B$45</f>
        <v>1551.4329600000003</v>
      </c>
      <c r="Z17" s="14" t="s">
        <v>74</v>
      </c>
      <c r="AA17" s="17">
        <f>0.36*1.1*1.1</f>
        <v>0.43560000000000004</v>
      </c>
      <c r="AB17" s="16">
        <f>$AA$17*AB39*$B$45</f>
        <v>2148.3792000000003</v>
      </c>
      <c r="AC17" s="16">
        <f>$AA$17*AC39*$B$45</f>
        <v>1478.7748799999999</v>
      </c>
      <c r="AD17" s="16">
        <f>$AA$17*AD39*$B$45</f>
        <v>2103.9480000000003</v>
      </c>
      <c r="AE17" s="16">
        <f>$AA$17*AE39*$B$45</f>
        <v>2143.152</v>
      </c>
      <c r="AF17" s="16">
        <f>$AA$17*AF39*$B$45</f>
        <v>3952.8086400000002</v>
      </c>
      <c r="AG17" s="16">
        <f>$AA$17*AG39*$B$45</f>
        <v>3141.02448</v>
      </c>
      <c r="AH17" s="16">
        <f>$AA$17*AH39*$B$45</f>
        <v>2177.1288</v>
      </c>
    </row>
    <row r="18" spans="1:34">
      <c r="A18" s="37" t="s">
        <v>45</v>
      </c>
      <c r="B18" s="37"/>
      <c r="C18" s="37"/>
      <c r="D18" s="37"/>
      <c r="E18" s="37"/>
      <c r="F18" s="37"/>
      <c r="G18" s="14">
        <v>3</v>
      </c>
      <c r="H18" s="15">
        <f>0.37*1.1*1.1</f>
        <v>0.44770000000000004</v>
      </c>
      <c r="I18" s="16">
        <f t="shared" ref="I18:M18" si="8">$H$18*I39*$B$45</f>
        <v>3333.5742000000005</v>
      </c>
      <c r="J18" s="16">
        <f t="shared" si="8"/>
        <v>1773.4292400000002</v>
      </c>
      <c r="K18" s="16">
        <f t="shared" si="8"/>
        <v>2513.2087200000001</v>
      </c>
      <c r="L18" s="16">
        <f t="shared" si="8"/>
        <v>2494.94256</v>
      </c>
      <c r="M18" s="16">
        <f t="shared" si="8"/>
        <v>2564.2465200000001</v>
      </c>
      <c r="N18" s="14">
        <v>3</v>
      </c>
      <c r="O18" s="15">
        <f>0.37*1.1*1.1</f>
        <v>0.44770000000000004</v>
      </c>
      <c r="P18" s="16">
        <f>$O$18*P39*$B$45</f>
        <v>3882.6334800000009</v>
      </c>
      <c r="Q18" s="16">
        <f>$O$18*Q39*$B$45</f>
        <v>2175.8220000000001</v>
      </c>
      <c r="R18" s="16">
        <f>$O$18*R39*$B$45</f>
        <v>3067.6404000000002</v>
      </c>
      <c r="S18" s="16">
        <f>$O$18*S39*$B$45</f>
        <v>2265.54108</v>
      </c>
      <c r="T18" s="16">
        <f>$O$18*T39*$B$45</f>
        <v>2784.5149200000001</v>
      </c>
      <c r="U18" s="16">
        <f>$O$18*U39*$B$45</f>
        <v>3908.4210000000003</v>
      </c>
      <c r="V18" s="16">
        <f>$O$18*V39*$B$45</f>
        <v>3881.0217600000005</v>
      </c>
      <c r="W18" s="16">
        <f>$O$18*W39*$B$45</f>
        <v>2764.0998</v>
      </c>
      <c r="X18" s="16">
        <f>$O$18*X39*$B$45</f>
        <v>2193.5509200000001</v>
      </c>
      <c r="Y18" s="16">
        <f>$O$18*Y39*$B$45</f>
        <v>1594.5283200000001</v>
      </c>
      <c r="Z18" s="14">
        <v>3</v>
      </c>
      <c r="AA18" s="17">
        <f>0.37*1.1*1.1</f>
        <v>0.44770000000000004</v>
      </c>
      <c r="AB18" s="16">
        <f>$AA$18*AB39*$B$45</f>
        <v>2208.0564000000004</v>
      </c>
      <c r="AC18" s="16">
        <f>$AA$18*AC39*$B$45</f>
        <v>1519.85196</v>
      </c>
      <c r="AD18" s="16">
        <f>$AA$18*AD39*$B$45</f>
        <v>2162.3910000000001</v>
      </c>
      <c r="AE18" s="16">
        <f>$AA$18*AE39*$B$45</f>
        <v>2202.6840000000002</v>
      </c>
      <c r="AF18" s="16">
        <f>$AA$18*AF39*$B$45</f>
        <v>4062.6088800000007</v>
      </c>
      <c r="AG18" s="16">
        <f>$AA$18*AG39*$B$45</f>
        <v>3228.2751600000001</v>
      </c>
      <c r="AH18" s="16">
        <f>$AA$18*AH39*$B$45</f>
        <v>2237.6046000000006</v>
      </c>
    </row>
    <row r="19" spans="1:34">
      <c r="A19" s="37" t="s">
        <v>46</v>
      </c>
      <c r="B19" s="37"/>
      <c r="C19" s="37"/>
      <c r="D19" s="37"/>
      <c r="E19" s="37"/>
      <c r="F19" s="37"/>
      <c r="G19" s="14" t="s">
        <v>74</v>
      </c>
      <c r="H19" s="15">
        <f>0.28*1.1*1.1</f>
        <v>0.3388000000000001</v>
      </c>
      <c r="I19" s="16">
        <f t="shared" ref="I19:M19" si="9">$H$19*I39*$B$45</f>
        <v>2522.7048000000009</v>
      </c>
      <c r="J19" s="16">
        <f t="shared" si="9"/>
        <v>1342.0545600000005</v>
      </c>
      <c r="K19" s="16">
        <f t="shared" si="9"/>
        <v>1901.8876800000005</v>
      </c>
      <c r="L19" s="16">
        <f t="shared" si="9"/>
        <v>1888.0646400000005</v>
      </c>
      <c r="M19" s="16">
        <f t="shared" si="9"/>
        <v>1940.5108800000007</v>
      </c>
      <c r="N19" s="14" t="s">
        <v>74</v>
      </c>
      <c r="O19" s="15">
        <f>0.28*1.1*1.1</f>
        <v>0.3388000000000001</v>
      </c>
      <c r="P19" s="16">
        <f t="shared" ref="P19:X19" si="10">$H$19*P39*$B$45</f>
        <v>2938.2091200000013</v>
      </c>
      <c r="Q19" s="16">
        <f t="shared" si="10"/>
        <v>1646.5680000000002</v>
      </c>
      <c r="R19" s="16">
        <f t="shared" si="10"/>
        <v>2321.4576000000006</v>
      </c>
      <c r="S19" s="16">
        <f t="shared" si="10"/>
        <v>1714.4635200000002</v>
      </c>
      <c r="T19" s="16">
        <f t="shared" si="10"/>
        <v>2107.2004800000004</v>
      </c>
      <c r="U19" s="16">
        <f t="shared" si="10"/>
        <v>2957.7240000000006</v>
      </c>
      <c r="V19" s="16">
        <f t="shared" si="10"/>
        <v>2936.9894400000007</v>
      </c>
      <c r="W19" s="16">
        <f t="shared" si="10"/>
        <v>2091.7512000000006</v>
      </c>
      <c r="X19" s="16">
        <f t="shared" si="10"/>
        <v>1659.9844800000005</v>
      </c>
      <c r="Y19" s="16">
        <f>$H$19*Y39*$B$45</f>
        <v>1206.6700800000003</v>
      </c>
      <c r="Z19" s="14" t="s">
        <v>74</v>
      </c>
      <c r="AA19" s="17">
        <f>0.28*1.1*1.1</f>
        <v>0.3388000000000001</v>
      </c>
      <c r="AB19" s="16">
        <f>$AA$19*AB39*$B$45</f>
        <v>1670.9616000000005</v>
      </c>
      <c r="AC19" s="16">
        <f>$AA$19*AC39*$B$45</f>
        <v>1150.1582400000002</v>
      </c>
      <c r="AD19" s="16">
        <f>$AA$19*AD39*$B$45</f>
        <v>1636.4040000000005</v>
      </c>
      <c r="AE19" s="16">
        <f>$AA$19*AE39*$B$45</f>
        <v>1666.8960000000006</v>
      </c>
      <c r="AF19" s="16">
        <f>$AA$19*AF39*$B$45</f>
        <v>3074.4067200000013</v>
      </c>
      <c r="AG19" s="16">
        <f>$AA$19*AG39*$B$45</f>
        <v>2443.0190400000006</v>
      </c>
      <c r="AH19" s="16">
        <f>$AA$19*AH39*$B$45</f>
        <v>1693.3224000000005</v>
      </c>
    </row>
    <row r="20" spans="1:34" ht="44.1" customHeight="1">
      <c r="A20" s="37" t="s">
        <v>47</v>
      </c>
      <c r="B20" s="37"/>
      <c r="C20" s="37"/>
      <c r="D20" s="37"/>
      <c r="E20" s="37"/>
      <c r="F20" s="37"/>
      <c r="G20" s="20" t="s">
        <v>48</v>
      </c>
      <c r="H20" s="15">
        <f>0.68*1.1*1.1</f>
        <v>0.8228000000000002</v>
      </c>
      <c r="I20" s="16">
        <f t="shared" ref="I20:M20" si="11">$H$20*I39*$B$45</f>
        <v>6126.5688000000009</v>
      </c>
      <c r="J20" s="16">
        <f t="shared" si="11"/>
        <v>3259.275360000001</v>
      </c>
      <c r="K20" s="16">
        <f t="shared" si="11"/>
        <v>4618.8700800000015</v>
      </c>
      <c r="L20" s="16">
        <f t="shared" si="11"/>
        <v>4585.2998400000006</v>
      </c>
      <c r="M20" s="16">
        <f t="shared" si="11"/>
        <v>4712.6692800000019</v>
      </c>
      <c r="N20" s="20" t="s">
        <v>48</v>
      </c>
      <c r="O20" s="15">
        <f>0.68*1.1*1.1</f>
        <v>0.8228000000000002</v>
      </c>
      <c r="P20" s="16">
        <f>$O$20*P39*$B$45</f>
        <v>7135.6507200000033</v>
      </c>
      <c r="Q20" s="16">
        <f>$O$20*Q39*$B$45</f>
        <v>3998.8080000000009</v>
      </c>
      <c r="R20" s="16">
        <f>$O$20*R39*$B$45</f>
        <v>5637.8256000000019</v>
      </c>
      <c r="S20" s="16">
        <f>$O$20*S39*$B$45</f>
        <v>4163.6971200000007</v>
      </c>
      <c r="T20" s="16">
        <f>$O$20*T39*$B$45</f>
        <v>5117.4868800000004</v>
      </c>
      <c r="U20" s="16">
        <f>$O$20*U39*$B$45</f>
        <v>7183.0440000000017</v>
      </c>
      <c r="V20" s="16">
        <f>$O$20*V39*$B$45</f>
        <v>7132.6886400000012</v>
      </c>
      <c r="W20" s="16">
        <f>$O$20*W39*$B$45</f>
        <v>5079.967200000001</v>
      </c>
      <c r="X20" s="16">
        <f>$O$20*X39*$B$45</f>
        <v>4031.3908800000008</v>
      </c>
      <c r="Y20" s="16">
        <f>$O$20*Y39*$B$45</f>
        <v>2930.484480000001</v>
      </c>
      <c r="Z20" s="20" t="s">
        <v>48</v>
      </c>
      <c r="AA20" s="17">
        <f>0.68*1.1*1.1</f>
        <v>0.8228000000000002</v>
      </c>
      <c r="AB20" s="16">
        <f>$AA$20*AB39*$B$45</f>
        <v>4058.0496000000012</v>
      </c>
      <c r="AC20" s="16">
        <f>$AA$20*AC39*$B$45</f>
        <v>2793.2414400000007</v>
      </c>
      <c r="AD20" s="16">
        <f>$AA$20*AD39*$B$45</f>
        <v>3974.1240000000007</v>
      </c>
      <c r="AE20" s="16">
        <f>$AA$20*AE39*$B$45</f>
        <v>4048.1760000000008</v>
      </c>
      <c r="AF20" s="16">
        <f>$AA$20*AF39*$B$45</f>
        <v>7466.4163200000021</v>
      </c>
      <c r="AG20" s="16">
        <f>$AA$20*AG39*$B$45</f>
        <v>5933.0462400000015</v>
      </c>
      <c r="AH20" s="16">
        <f>$AA$20*AH39*$B$45</f>
        <v>4112.3544000000011</v>
      </c>
    </row>
    <row r="21" spans="1:34">
      <c r="A21" s="37" t="s">
        <v>49</v>
      </c>
      <c r="B21" s="37"/>
      <c r="C21" s="37"/>
      <c r="D21" s="37"/>
      <c r="E21" s="37"/>
      <c r="F21" s="37"/>
      <c r="G21" s="14" t="s">
        <v>75</v>
      </c>
      <c r="H21" s="15">
        <f>0.23*1.1*1.1</f>
        <v>0.2783000000000001</v>
      </c>
      <c r="I21" s="16">
        <f t="shared" ref="I21:M21" si="12">$H$21*I39*$B$45</f>
        <v>2072.2218000000007</v>
      </c>
      <c r="J21" s="16">
        <f t="shared" si="12"/>
        <v>1102.4019600000004</v>
      </c>
      <c r="K21" s="16">
        <f t="shared" si="12"/>
        <v>1562.2648800000006</v>
      </c>
      <c r="L21" s="16">
        <f t="shared" si="12"/>
        <v>1550.9102400000006</v>
      </c>
      <c r="M21" s="16">
        <f t="shared" si="12"/>
        <v>1593.9910800000005</v>
      </c>
      <c r="N21" s="14" t="s">
        <v>75</v>
      </c>
      <c r="O21" s="15">
        <f>0.23*1.1*1.1</f>
        <v>0.2783000000000001</v>
      </c>
      <c r="P21" s="16">
        <f>$O$21*P39*$B$45</f>
        <v>2413.5289200000011</v>
      </c>
      <c r="Q21" s="16">
        <f>$O$21*Q39*$B$45</f>
        <v>1352.5380000000005</v>
      </c>
      <c r="R21" s="16">
        <f>$O$21*R39*$B$45</f>
        <v>1906.9116000000008</v>
      </c>
      <c r="S21" s="16">
        <f>$O$21*S39*$B$45</f>
        <v>1408.3093200000005</v>
      </c>
      <c r="T21" s="16">
        <f>$O$21*T39*$B$45</f>
        <v>1730.9146800000005</v>
      </c>
      <c r="U21" s="16">
        <f>$O$21*U39*$B$45</f>
        <v>2429.5590000000011</v>
      </c>
      <c r="V21" s="16">
        <f>$O$21*V39*$B$45</f>
        <v>2412.5270400000009</v>
      </c>
      <c r="W21" s="16">
        <f>$O$21*W39*$B$45</f>
        <v>1718.2242000000006</v>
      </c>
      <c r="X21" s="16">
        <f>$O$21*X39*$B$45</f>
        <v>1363.5586800000005</v>
      </c>
      <c r="Y21" s="16">
        <f>$O$21*Y39*$B$45</f>
        <v>991.19328000000041</v>
      </c>
      <c r="Z21" s="14" t="s">
        <v>75</v>
      </c>
      <c r="AA21" s="17">
        <f>0.23*1.1*1.1</f>
        <v>0.2783000000000001</v>
      </c>
      <c r="AB21" s="16">
        <f>$AA$21*AB39*$B$45</f>
        <v>1372.5756000000006</v>
      </c>
      <c r="AC21" s="16">
        <f>$AA$21*AC39*$B$45</f>
        <v>944.7728400000002</v>
      </c>
      <c r="AD21" s="16">
        <f>$AA$21*AD39*$B$45</f>
        <v>1344.1890000000005</v>
      </c>
      <c r="AE21" s="16">
        <f>$AA$21*AE39*$B$45</f>
        <v>1369.2360000000003</v>
      </c>
      <c r="AF21" s="16">
        <f>$AA$21*AF39*$B$45</f>
        <v>2525.4055200000012</v>
      </c>
      <c r="AG21" s="16">
        <f>$AA$21*AG39*$B$45</f>
        <v>2006.7656400000005</v>
      </c>
      <c r="AH21" s="16">
        <f>$AA$21*AH39*$B$45</f>
        <v>1390.9434000000006</v>
      </c>
    </row>
    <row r="22" spans="1:34">
      <c r="A22" s="37" t="s">
        <v>50</v>
      </c>
      <c r="B22" s="37"/>
      <c r="C22" s="37"/>
      <c r="D22" s="37"/>
      <c r="E22" s="37"/>
      <c r="F22" s="37"/>
      <c r="G22" s="14" t="s">
        <v>74</v>
      </c>
      <c r="H22" s="15">
        <f>2.74*1.1*1.1</f>
        <v>3.3154000000000012</v>
      </c>
      <c r="I22" s="16">
        <f t="shared" ref="I22:M22" si="13">$H$22*I39*$B$45</f>
        <v>24686.468400000012</v>
      </c>
      <c r="J22" s="16">
        <f t="shared" si="13"/>
        <v>13132.962480000006</v>
      </c>
      <c r="K22" s="16">
        <f t="shared" si="13"/>
        <v>18611.329440000009</v>
      </c>
      <c r="L22" s="16">
        <f t="shared" si="13"/>
        <v>18476.061120000006</v>
      </c>
      <c r="M22" s="16">
        <f t="shared" si="13"/>
        <v>18989.285040000006</v>
      </c>
      <c r="N22" s="14" t="s">
        <v>74</v>
      </c>
      <c r="O22" s="15">
        <f>2.74*1.1*1.1</f>
        <v>3.3154000000000012</v>
      </c>
      <c r="P22" s="16">
        <f>$O$22*P39*$B$45</f>
        <v>28752.474960000014</v>
      </c>
      <c r="Q22" s="16">
        <f>$O$22*Q39*$B$45</f>
        <v>16112.844000000006</v>
      </c>
      <c r="R22" s="16">
        <f>$O$22*R39*$B$45</f>
        <v>22717.120800000008</v>
      </c>
      <c r="S22" s="16">
        <f>$O$22*S39*$B$45</f>
        <v>16777.250160000007</v>
      </c>
      <c r="T22" s="16">
        <f>$O$22*T39*$B$45</f>
        <v>20620.461840000007</v>
      </c>
      <c r="U22" s="16">
        <f>$O$22*U39*$B$45</f>
        <v>28943.44200000001</v>
      </c>
      <c r="V22" s="16">
        <f>$O$22*V39*$B$45</f>
        <v>28740.539520000006</v>
      </c>
      <c r="W22" s="16">
        <f>$O$22*W39*$B$45</f>
        <v>20469.279600000009</v>
      </c>
      <c r="X22" s="16">
        <f>$O$22*X39*$B$45</f>
        <v>16244.133840000006</v>
      </c>
      <c r="Y22" s="16">
        <f>$O$22*Y39*$B$45</f>
        <v>11808.128640000006</v>
      </c>
      <c r="Z22" s="14" t="s">
        <v>74</v>
      </c>
      <c r="AA22" s="17">
        <f>2.74*1.1*1.1</f>
        <v>3.3154000000000012</v>
      </c>
      <c r="AB22" s="16">
        <f>$AA$22*AB39*$B$45</f>
        <v>16351.552800000005</v>
      </c>
      <c r="AC22" s="16">
        <f>$AA$22*AC39*$B$45</f>
        <v>11255.119920000005</v>
      </c>
      <c r="AD22" s="16">
        <f>$AA$22*AD39*$B$45</f>
        <v>16013.382000000005</v>
      </c>
      <c r="AE22" s="16">
        <f>$AA$22*AE39*$B$45</f>
        <v>16311.768000000007</v>
      </c>
      <c r="AF22" s="16">
        <f>$AA$22*AF39*$B$45</f>
        <v>30085.265760000013</v>
      </c>
      <c r="AG22" s="16">
        <f>$AA$22*AG39*$B$45</f>
        <v>23906.686320000008</v>
      </c>
      <c r="AH22" s="16">
        <f>$AA$22*AH39*$B$45</f>
        <v>16570.369200000005</v>
      </c>
    </row>
    <row r="23" spans="1:34">
      <c r="A23" s="37" t="s">
        <v>51</v>
      </c>
      <c r="B23" s="37"/>
      <c r="C23" s="37"/>
      <c r="D23" s="37"/>
      <c r="E23" s="37"/>
      <c r="F23" s="37"/>
      <c r="G23" s="14" t="s">
        <v>37</v>
      </c>
      <c r="H23" s="15">
        <v>0</v>
      </c>
      <c r="I23" s="16">
        <f t="shared" ref="I23:M23" si="14">$H$23*I39*$B$45</f>
        <v>0</v>
      </c>
      <c r="J23" s="16">
        <f t="shared" si="14"/>
        <v>0</v>
      </c>
      <c r="K23" s="16">
        <f t="shared" si="14"/>
        <v>0</v>
      </c>
      <c r="L23" s="16">
        <f t="shared" si="14"/>
        <v>0</v>
      </c>
      <c r="M23" s="16">
        <f t="shared" si="14"/>
        <v>0</v>
      </c>
      <c r="N23" s="14" t="s">
        <v>37</v>
      </c>
      <c r="O23" s="15">
        <v>0</v>
      </c>
      <c r="P23" s="16">
        <f>$O$23*P39*$B$45</f>
        <v>0</v>
      </c>
      <c r="Q23" s="16">
        <f>$O$23*Q39*$B$45</f>
        <v>0</v>
      </c>
      <c r="R23" s="16">
        <f>$O$23*R39*$B$45</f>
        <v>0</v>
      </c>
      <c r="S23" s="16">
        <f>$O$23*S39*$B$45</f>
        <v>0</v>
      </c>
      <c r="T23" s="16">
        <f>$O$23*T39*$B$45</f>
        <v>0</v>
      </c>
      <c r="U23" s="16">
        <f>$O$23*U39*$B$45</f>
        <v>0</v>
      </c>
      <c r="V23" s="16">
        <f>$O$23*V39*$B$45</f>
        <v>0</v>
      </c>
      <c r="W23" s="16">
        <f>$O$23*W39*$B$45</f>
        <v>0</v>
      </c>
      <c r="X23" s="16">
        <f>$O$23*X39*$B$45</f>
        <v>0</v>
      </c>
      <c r="Y23" s="16">
        <f>$O$23*Y39*$B$45</f>
        <v>0</v>
      </c>
      <c r="Z23" s="14" t="s">
        <v>37</v>
      </c>
      <c r="AA23" s="17">
        <v>0</v>
      </c>
      <c r="AB23" s="16">
        <f>$AA$23*AB39*$B$45</f>
        <v>0</v>
      </c>
      <c r="AC23" s="16">
        <f>$AA$23*AC39*$B$45</f>
        <v>0</v>
      </c>
      <c r="AD23" s="16">
        <f>$AA$23*AD39*$B$45</f>
        <v>0</v>
      </c>
      <c r="AE23" s="16">
        <f>$AA$23*AE39*$B$45</f>
        <v>0</v>
      </c>
      <c r="AF23" s="16">
        <f>$AA$23*AF39*$B$45</f>
        <v>0</v>
      </c>
      <c r="AG23" s="16">
        <f>$AA$23*AG39*$B$45</f>
        <v>0</v>
      </c>
      <c r="AH23" s="16">
        <f>$AA$23*AH39*$B$45</f>
        <v>0</v>
      </c>
    </row>
    <row r="24" spans="1:34" ht="13.5" customHeight="1">
      <c r="A24" s="43" t="s">
        <v>52</v>
      </c>
      <c r="B24" s="43"/>
      <c r="C24" s="43"/>
      <c r="D24" s="43"/>
      <c r="E24" s="43"/>
      <c r="F24" s="43"/>
      <c r="G24" s="18"/>
      <c r="H24" s="21">
        <f t="shared" ref="H24:M24" si="15">SUM(H25:H28)</f>
        <v>7.0180000000000007</v>
      </c>
      <c r="I24" s="12">
        <f t="shared" si="15"/>
        <v>52256.028000000006</v>
      </c>
      <c r="J24" s="12">
        <f t="shared" si="15"/>
        <v>27799.701600000004</v>
      </c>
      <c r="K24" s="12">
        <f t="shared" si="15"/>
        <v>39396.2448</v>
      </c>
      <c r="L24" s="12">
        <f t="shared" si="15"/>
        <v>39109.910400000001</v>
      </c>
      <c r="M24" s="12">
        <f t="shared" si="15"/>
        <v>40196.296800000011</v>
      </c>
      <c r="N24" s="18"/>
      <c r="O24" s="21">
        <f t="shared" ref="O24:X24" si="16">SUM(O25:O28)</f>
        <v>7.0180000000000007</v>
      </c>
      <c r="P24" s="12">
        <f t="shared" si="16"/>
        <v>60862.903200000015</v>
      </c>
      <c r="Q24" s="12">
        <f t="shared" si="16"/>
        <v>34107.48000000001</v>
      </c>
      <c r="R24" s="12">
        <f t="shared" si="16"/>
        <v>48087.33600000001</v>
      </c>
      <c r="S24" s="12">
        <f t="shared" si="16"/>
        <v>35513.887200000005</v>
      </c>
      <c r="T24" s="12">
        <f t="shared" si="16"/>
        <v>43649.152800000003</v>
      </c>
      <c r="U24" s="12">
        <f t="shared" si="16"/>
        <v>61267.140000000014</v>
      </c>
      <c r="V24" s="12">
        <f t="shared" si="16"/>
        <v>60837.638400000011</v>
      </c>
      <c r="W24" s="12">
        <f t="shared" si="16"/>
        <v>43329.132000000005</v>
      </c>
      <c r="X24" s="12">
        <f t="shared" si="16"/>
        <v>34385.392800000009</v>
      </c>
      <c r="Y24" s="12">
        <f>SUM(Y25:Y28)</f>
        <v>24995.308800000006</v>
      </c>
      <c r="Z24" s="18"/>
      <c r="AA24" s="22">
        <f t="shared" ref="AA24:AH24" si="17">SUM(AA25:AA28)</f>
        <v>6.4614000000000011</v>
      </c>
      <c r="AB24" s="12">
        <f t="shared" si="17"/>
        <v>31867.624800000009</v>
      </c>
      <c r="AC24" s="12">
        <f t="shared" si="17"/>
        <v>21935.160720000007</v>
      </c>
      <c r="AD24" s="12">
        <f t="shared" si="17"/>
        <v>31208.562000000009</v>
      </c>
      <c r="AE24" s="12">
        <f t="shared" si="17"/>
        <v>31790.088000000007</v>
      </c>
      <c r="AF24" s="12">
        <f t="shared" si="17"/>
        <v>58633.328160000019</v>
      </c>
      <c r="AG24" s="12">
        <f t="shared" si="17"/>
        <v>46591.863120000009</v>
      </c>
      <c r="AH24" s="12">
        <f t="shared" si="17"/>
        <v>32294.077200000011</v>
      </c>
    </row>
    <row r="25" spans="1:34">
      <c r="A25" s="37" t="s">
        <v>53</v>
      </c>
      <c r="B25" s="37"/>
      <c r="C25" s="37"/>
      <c r="D25" s="37"/>
      <c r="E25" s="37"/>
      <c r="F25" s="37"/>
      <c r="G25" s="14" t="s">
        <v>54</v>
      </c>
      <c r="H25" s="15">
        <v>0</v>
      </c>
      <c r="I25" s="16">
        <f t="shared" ref="I25:M25" si="18">$H$25*I39*$B$45</f>
        <v>0</v>
      </c>
      <c r="J25" s="16">
        <f t="shared" si="18"/>
        <v>0</v>
      </c>
      <c r="K25" s="16">
        <f t="shared" si="18"/>
        <v>0</v>
      </c>
      <c r="L25" s="16">
        <f t="shared" si="18"/>
        <v>0</v>
      </c>
      <c r="M25" s="16">
        <f t="shared" si="18"/>
        <v>0</v>
      </c>
      <c r="N25" s="14" t="s">
        <v>54</v>
      </c>
      <c r="O25" s="15">
        <v>0</v>
      </c>
      <c r="P25" s="16">
        <f>$O$25*P39*$B$45</f>
        <v>0</v>
      </c>
      <c r="Q25" s="16">
        <f>$O$25*Q39*$B$45</f>
        <v>0</v>
      </c>
      <c r="R25" s="16">
        <f>$O$25*R39*$B$45</f>
        <v>0</v>
      </c>
      <c r="S25" s="16">
        <f>$O$25*S39*$B$45</f>
        <v>0</v>
      </c>
      <c r="T25" s="16">
        <f>$O$25*T39*$B$45</f>
        <v>0</v>
      </c>
      <c r="U25" s="16">
        <f>$O$25*U39*$B$45</f>
        <v>0</v>
      </c>
      <c r="V25" s="16">
        <f>$O$25*V39*$B$45</f>
        <v>0</v>
      </c>
      <c r="W25" s="16">
        <f>$O$25*W39*$B$45</f>
        <v>0</v>
      </c>
      <c r="X25" s="16">
        <f>$O$25*X39*$B$45</f>
        <v>0</v>
      </c>
      <c r="Y25" s="16">
        <f>$O$25*Y39*$B$45</f>
        <v>0</v>
      </c>
      <c r="Z25" s="14" t="s">
        <v>54</v>
      </c>
      <c r="AA25" s="17">
        <v>0</v>
      </c>
      <c r="AB25" s="16">
        <f>$AA$25*AB39*$B$45</f>
        <v>0</v>
      </c>
      <c r="AC25" s="16">
        <f>$AA$25*AC39*$B$45</f>
        <v>0</v>
      </c>
      <c r="AD25" s="16">
        <f>$AA$25*AD39*$B$45</f>
        <v>0</v>
      </c>
      <c r="AE25" s="16">
        <f>$AA$25*AE39*$B$45</f>
        <v>0</v>
      </c>
      <c r="AF25" s="16">
        <f>$AA$25*AF39*$B$45</f>
        <v>0</v>
      </c>
      <c r="AG25" s="16">
        <f>$AA$25*AG39*$B$45</f>
        <v>0</v>
      </c>
      <c r="AH25" s="16">
        <f>$AA$25*AH39*$B$45</f>
        <v>0</v>
      </c>
    </row>
    <row r="26" spans="1:34" ht="37.5" customHeight="1">
      <c r="A26" s="44" t="s">
        <v>55</v>
      </c>
      <c r="B26" s="44"/>
      <c r="C26" s="44"/>
      <c r="D26" s="44"/>
      <c r="E26" s="44"/>
      <c r="F26" s="44"/>
      <c r="G26" s="14" t="s">
        <v>76</v>
      </c>
      <c r="H26" s="15">
        <f>0.55*1.1*1.1</f>
        <v>0.6655000000000002</v>
      </c>
      <c r="I26" s="16">
        <f t="shared" ref="I26:M26" si="19">$H$26*I39*$B$45</f>
        <v>4955.313000000001</v>
      </c>
      <c r="J26" s="16">
        <f t="shared" si="19"/>
        <v>2636.1786000000011</v>
      </c>
      <c r="K26" s="16">
        <f t="shared" si="19"/>
        <v>3735.8508000000011</v>
      </c>
      <c r="L26" s="16">
        <f t="shared" si="19"/>
        <v>3708.6984000000007</v>
      </c>
      <c r="M26" s="16">
        <f t="shared" si="19"/>
        <v>3811.7178000000013</v>
      </c>
      <c r="N26" s="14" t="s">
        <v>76</v>
      </c>
      <c r="O26" s="15">
        <f>0.55*1.1*1.1</f>
        <v>0.6655000000000002</v>
      </c>
      <c r="P26" s="16">
        <f>$O$26*P39*$B$45</f>
        <v>5771.4822000000022</v>
      </c>
      <c r="Q26" s="16">
        <f>$O$26*Q39*$B$45</f>
        <v>3234.3300000000008</v>
      </c>
      <c r="R26" s="16">
        <f>$O$26*R39*$B$45</f>
        <v>4560.0060000000012</v>
      </c>
      <c r="S26" s="16">
        <f>$O$26*S39*$B$45</f>
        <v>3367.6962000000012</v>
      </c>
      <c r="T26" s="16">
        <f>$O$26*T39*$B$45</f>
        <v>4139.1438000000007</v>
      </c>
      <c r="U26" s="16">
        <f>$O$26*U39*$B$45</f>
        <v>5809.8150000000023</v>
      </c>
      <c r="V26" s="16">
        <f>$O$26*V39*$B$45</f>
        <v>5769.086400000002</v>
      </c>
      <c r="W26" s="16">
        <f>$O$26*W39*$B$45</f>
        <v>4108.7970000000014</v>
      </c>
      <c r="X26" s="16">
        <f>$O$26*X39*$B$45</f>
        <v>3260.6838000000007</v>
      </c>
      <c r="Y26" s="16">
        <f>$O$26*Y39*$B$45</f>
        <v>2370.2448000000009</v>
      </c>
      <c r="Z26" s="14" t="s">
        <v>76</v>
      </c>
      <c r="AA26" s="15">
        <f>0.55*1.1*1.1</f>
        <v>0.6655000000000002</v>
      </c>
      <c r="AB26" s="16">
        <f>$AA$26*AB39*$B$45</f>
        <v>3282.246000000001</v>
      </c>
      <c r="AC26" s="16">
        <f>$AA$26*AC39*$B$45</f>
        <v>2259.2394000000004</v>
      </c>
      <c r="AD26" s="16">
        <f>$AA$26*AD39*$B$45</f>
        <v>3214.3650000000011</v>
      </c>
      <c r="AE26" s="16">
        <f>$AA$26*AE39*$B$45</f>
        <v>3274.2600000000011</v>
      </c>
      <c r="AF26" s="16">
        <f>$AA$26*AF39*$B$45</f>
        <v>6039.0132000000021</v>
      </c>
      <c r="AG26" s="16">
        <f>$AA$26*AG39*$B$45</f>
        <v>4798.7874000000011</v>
      </c>
      <c r="AH26" s="16">
        <f>$AA$26*AH39*$B$45</f>
        <v>3326.1690000000012</v>
      </c>
    </row>
    <row r="27" spans="1:34" ht="45.6" customHeight="1">
      <c r="A27" s="44" t="s">
        <v>56</v>
      </c>
      <c r="B27" s="44"/>
      <c r="C27" s="44"/>
      <c r="D27" s="44"/>
      <c r="E27" s="44"/>
      <c r="F27" s="44"/>
      <c r="G27" s="20" t="s">
        <v>57</v>
      </c>
      <c r="H27" s="15">
        <f>0.04*1.1*1.1</f>
        <v>4.8400000000000006E-2</v>
      </c>
      <c r="I27" s="16">
        <f t="shared" ref="I27:M27" si="20">$H$27*I39*$B$45</f>
        <v>360.38640000000004</v>
      </c>
      <c r="J27" s="16">
        <f t="shared" si="20"/>
        <v>191.72208000000003</v>
      </c>
      <c r="K27" s="16">
        <f t="shared" si="20"/>
        <v>271.69824000000006</v>
      </c>
      <c r="L27" s="16">
        <f t="shared" si="20"/>
        <v>269.72352000000001</v>
      </c>
      <c r="M27" s="16">
        <f t="shared" si="20"/>
        <v>277.21584000000007</v>
      </c>
      <c r="N27" s="20" t="s">
        <v>57</v>
      </c>
      <c r="O27" s="15">
        <f>0.04*1.1*1.1</f>
        <v>4.8400000000000006E-2</v>
      </c>
      <c r="P27" s="16">
        <f>$O$27*P39*$B$45</f>
        <v>419.74416000000008</v>
      </c>
      <c r="Q27" s="16">
        <f>$O$27*Q39*$B$45</f>
        <v>235.22400000000005</v>
      </c>
      <c r="R27" s="16">
        <f>$O$27*R39*$B$45</f>
        <v>331.63679999999999</v>
      </c>
      <c r="S27" s="16">
        <f>$O$27*S39*$B$45</f>
        <v>244.92336</v>
      </c>
      <c r="T27" s="16">
        <f>$O$27*T39*$B$45</f>
        <v>301.02864</v>
      </c>
      <c r="U27" s="16">
        <f>$O$27*U39*$B$45</f>
        <v>422.53200000000004</v>
      </c>
      <c r="V27" s="16">
        <f>$O$27*V39*$B$45</f>
        <v>419.56992000000002</v>
      </c>
      <c r="W27" s="16">
        <f>$O$27*W39*$B$45</f>
        <v>298.82159999999999</v>
      </c>
      <c r="X27" s="16">
        <f>$O$27*X39*$B$45</f>
        <v>237.14064000000005</v>
      </c>
      <c r="Y27" s="16">
        <f>$O$27*Y39*$B$45</f>
        <v>172.38144000000003</v>
      </c>
      <c r="Z27" s="20" t="s">
        <v>57</v>
      </c>
      <c r="AA27" s="17">
        <f>0.04*1.1*1.1</f>
        <v>4.8400000000000006E-2</v>
      </c>
      <c r="AB27" s="16">
        <f>$AA$27*AB39*$B$45</f>
        <v>238.70880000000002</v>
      </c>
      <c r="AC27" s="16">
        <f>$AA$27*AC39*$B$45</f>
        <v>164.30832000000001</v>
      </c>
      <c r="AD27" s="16">
        <f>$AA$27*AD39*$B$45</f>
        <v>233.77200000000002</v>
      </c>
      <c r="AE27" s="16">
        <f>$AA$27*AE39*$B$45</f>
        <v>238.12800000000001</v>
      </c>
      <c r="AF27" s="16">
        <f>$AA$27*AF39*$B$45</f>
        <v>439.20096000000007</v>
      </c>
      <c r="AG27" s="16">
        <f>$AA$27*AG39*$B$45</f>
        <v>349.00272000000001</v>
      </c>
      <c r="AH27" s="16">
        <f>$AA$27*AH39*$B$45</f>
        <v>241.90320000000003</v>
      </c>
    </row>
    <row r="28" spans="1:34" ht="68.650000000000006" customHeight="1">
      <c r="A28" s="44" t="s">
        <v>58</v>
      </c>
      <c r="B28" s="44"/>
      <c r="C28" s="44"/>
      <c r="D28" s="44"/>
      <c r="E28" s="44"/>
      <c r="F28" s="44"/>
      <c r="G28" s="14" t="s">
        <v>76</v>
      </c>
      <c r="H28" s="15">
        <f>5.21*1.1*1.1</f>
        <v>6.3041000000000009</v>
      </c>
      <c r="I28" s="16">
        <f t="shared" ref="I28:M28" si="21">$H$28*I39*$B$45</f>
        <v>46940.328600000008</v>
      </c>
      <c r="J28" s="16">
        <f t="shared" si="21"/>
        <v>24971.800920000001</v>
      </c>
      <c r="K28" s="16">
        <f t="shared" si="21"/>
        <v>35388.695760000002</v>
      </c>
      <c r="L28" s="16">
        <f t="shared" si="21"/>
        <v>35131.48848</v>
      </c>
      <c r="M28" s="16">
        <f t="shared" si="21"/>
        <v>36107.363160000008</v>
      </c>
      <c r="N28" s="14" t="s">
        <v>76</v>
      </c>
      <c r="O28" s="15">
        <f>5.21*1.1*1.1</f>
        <v>6.3041000000000009</v>
      </c>
      <c r="P28" s="16">
        <f>$O$28*P39*$B$45</f>
        <v>54671.676840000015</v>
      </c>
      <c r="Q28" s="16">
        <f>$O$28*Q39*$B$45</f>
        <v>30637.926000000007</v>
      </c>
      <c r="R28" s="16">
        <f>$O$28*R39*$B$45</f>
        <v>43195.693200000009</v>
      </c>
      <c r="S28" s="16">
        <f>$O$28*S39*$B$45</f>
        <v>31901.267640000002</v>
      </c>
      <c r="T28" s="16">
        <f>$O$28*T39*$B$45</f>
        <v>39208.980360000001</v>
      </c>
      <c r="U28" s="16">
        <f>$O$28*U39*$B$45</f>
        <v>55034.793000000012</v>
      </c>
      <c r="V28" s="16">
        <f>$O$28*V39*$B$45</f>
        <v>54648.982080000009</v>
      </c>
      <c r="W28" s="16">
        <f>$O$28*W39*$B$45</f>
        <v>38921.513400000003</v>
      </c>
      <c r="X28" s="16">
        <f>$O$28*X39*$B$45</f>
        <v>30887.568360000005</v>
      </c>
      <c r="Y28" s="16">
        <f>$O$28*Y39*$B$45</f>
        <v>22452.682560000005</v>
      </c>
      <c r="Z28" s="14" t="s">
        <v>76</v>
      </c>
      <c r="AA28" s="17">
        <f>4.75*1.1*1.1</f>
        <v>5.7475000000000014</v>
      </c>
      <c r="AB28" s="16">
        <f>$AA$28*AB39*$B$45</f>
        <v>28346.670000000009</v>
      </c>
      <c r="AC28" s="16">
        <f>$AA$28*AC39*$B$45</f>
        <v>19511.613000000005</v>
      </c>
      <c r="AD28" s="16">
        <f>$AA$28*AD39*$B$45</f>
        <v>27760.425000000007</v>
      </c>
      <c r="AE28" s="16">
        <f>$AA$28*AE39*$B$45</f>
        <v>28277.700000000004</v>
      </c>
      <c r="AF28" s="16">
        <f>$AA$28*AF39*$B$45</f>
        <v>52155.114000000016</v>
      </c>
      <c r="AG28" s="16">
        <f>$AA$28*AG39*$B$45</f>
        <v>41444.073000000004</v>
      </c>
      <c r="AH28" s="16">
        <f>$AA$28*AH39*$B$45</f>
        <v>28726.005000000008</v>
      </c>
    </row>
    <row r="29" spans="1:34">
      <c r="A29" s="38" t="s">
        <v>59</v>
      </c>
      <c r="B29" s="38"/>
      <c r="C29" s="38"/>
      <c r="D29" s="38"/>
      <c r="E29" s="38"/>
      <c r="F29" s="38"/>
      <c r="G29" s="18"/>
      <c r="H29" s="21">
        <f t="shared" ref="H29:M29" si="22">SUM(H30:H35)</f>
        <v>3.8115000000000006</v>
      </c>
      <c r="I29" s="12">
        <f t="shared" si="22"/>
        <v>28380.429000000004</v>
      </c>
      <c r="J29" s="12">
        <f t="shared" si="22"/>
        <v>15098.113800000003</v>
      </c>
      <c r="K29" s="12">
        <f t="shared" si="22"/>
        <v>21396.236400000005</v>
      </c>
      <c r="L29" s="12">
        <f t="shared" si="22"/>
        <v>21240.727200000001</v>
      </c>
      <c r="M29" s="12">
        <f t="shared" si="22"/>
        <v>21830.747400000007</v>
      </c>
      <c r="N29" s="18"/>
      <c r="O29" s="21">
        <f t="shared" ref="O29:X29" si="23">SUM(O30:O35)</f>
        <v>3.8115000000000006</v>
      </c>
      <c r="P29" s="12">
        <f t="shared" si="23"/>
        <v>33054.852600000013</v>
      </c>
      <c r="Q29" s="12">
        <f t="shared" si="23"/>
        <v>18523.890000000003</v>
      </c>
      <c r="R29" s="12">
        <f t="shared" si="23"/>
        <v>26116.398000000008</v>
      </c>
      <c r="S29" s="12">
        <f t="shared" si="23"/>
        <v>19287.714599999999</v>
      </c>
      <c r="T29" s="12">
        <f t="shared" si="23"/>
        <v>23706.005400000002</v>
      </c>
      <c r="U29" s="12">
        <f t="shared" si="23"/>
        <v>33274.395000000004</v>
      </c>
      <c r="V29" s="12">
        <f t="shared" si="23"/>
        <v>33041.131200000003</v>
      </c>
      <c r="W29" s="12">
        <f t="shared" si="23"/>
        <v>23532.201000000008</v>
      </c>
      <c r="X29" s="12">
        <f t="shared" si="23"/>
        <v>18674.825400000005</v>
      </c>
      <c r="Y29" s="12">
        <f>SUM(Y30:Y35)</f>
        <v>13575.038400000003</v>
      </c>
      <c r="Z29" s="18"/>
      <c r="AA29" s="22">
        <f t="shared" ref="AA29:AH29" si="24">SUM(AA30:AA35)</f>
        <v>3.8115000000000006</v>
      </c>
      <c r="AB29" s="12">
        <f t="shared" si="24"/>
        <v>18798.318000000003</v>
      </c>
      <c r="AC29" s="12">
        <f t="shared" si="24"/>
        <v>12939.280200000001</v>
      </c>
      <c r="AD29" s="23">
        <f t="shared" si="24"/>
        <v>18409.545000000002</v>
      </c>
      <c r="AE29" s="12">
        <f t="shared" si="24"/>
        <v>18752.580000000005</v>
      </c>
      <c r="AF29" s="23">
        <f t="shared" si="24"/>
        <v>34587.075600000011</v>
      </c>
      <c r="AG29" s="12">
        <f t="shared" si="24"/>
        <v>27483.964200000006</v>
      </c>
      <c r="AH29" s="23">
        <f t="shared" si="24"/>
        <v>19049.877000000004</v>
      </c>
    </row>
    <row r="30" spans="1:34" ht="95.45" customHeight="1">
      <c r="A30" s="44" t="s">
        <v>60</v>
      </c>
      <c r="B30" s="44"/>
      <c r="C30" s="44"/>
      <c r="D30" s="44"/>
      <c r="E30" s="44"/>
      <c r="F30" s="44"/>
      <c r="G30" s="20" t="s">
        <v>77</v>
      </c>
      <c r="H30" s="15">
        <f>1.36*1.1*1.1</f>
        <v>1.6456000000000004</v>
      </c>
      <c r="I30" s="16">
        <f t="shared" ref="I30:M30" si="25">$H$30*I39*$B$45</f>
        <v>12253.137600000002</v>
      </c>
      <c r="J30" s="16">
        <f t="shared" si="25"/>
        <v>6518.550720000002</v>
      </c>
      <c r="K30" s="16">
        <f t="shared" si="25"/>
        <v>9237.740160000003</v>
      </c>
      <c r="L30" s="16">
        <f t="shared" si="25"/>
        <v>9170.5996800000012</v>
      </c>
      <c r="M30" s="16">
        <f t="shared" si="25"/>
        <v>9425.3385600000038</v>
      </c>
      <c r="N30" s="20" t="s">
        <v>77</v>
      </c>
      <c r="O30" s="15">
        <f>1.36*1.1*1.1</f>
        <v>1.6456000000000004</v>
      </c>
      <c r="P30" s="16">
        <f>$O$30*P39*$B$45</f>
        <v>14271.301440000007</v>
      </c>
      <c r="Q30" s="16">
        <f>$O$30*Q39*$B$45</f>
        <v>7997.6160000000018</v>
      </c>
      <c r="R30" s="16">
        <f>$O$30*R39*$B$45</f>
        <v>11275.651200000004</v>
      </c>
      <c r="S30" s="16">
        <f>$O$30*S39*$B$45</f>
        <v>8327.3942400000014</v>
      </c>
      <c r="T30" s="16">
        <f>$O$30*T39*$B$45</f>
        <v>10234.973760000001</v>
      </c>
      <c r="U30" s="16">
        <f>$O$30*U39*$B$45</f>
        <v>14366.088000000003</v>
      </c>
      <c r="V30" s="16">
        <f>$O$30*V39*$B$45</f>
        <v>14265.377280000002</v>
      </c>
      <c r="W30" s="16">
        <f>$O$30*W39*$B$45</f>
        <v>10159.934400000002</v>
      </c>
      <c r="X30" s="16">
        <f>$O$30*X39*$B$45</f>
        <v>8062.7817600000017</v>
      </c>
      <c r="Y30" s="16">
        <f>$O$30*Y39*$B$45</f>
        <v>5860.968960000002</v>
      </c>
      <c r="Z30" s="20" t="s">
        <v>77</v>
      </c>
      <c r="AA30" s="17">
        <f>1.36*1.1*1.1</f>
        <v>1.6456000000000004</v>
      </c>
      <c r="AB30" s="16">
        <f>$AA$30*AB39*$B$45</f>
        <v>8116.0992000000024</v>
      </c>
      <c r="AC30" s="16">
        <f>$AA$30*AC39*$B$45</f>
        <v>5586.4828800000014</v>
      </c>
      <c r="AD30" s="16">
        <f>$AA$30*AD39*$B$45</f>
        <v>7948.2480000000014</v>
      </c>
      <c r="AE30" s="16">
        <f>$AA$30*AE39*$B$45</f>
        <v>8096.3520000000017</v>
      </c>
      <c r="AF30" s="16">
        <f>$AA$30*AF39*$B$45</f>
        <v>14932.832640000004</v>
      </c>
      <c r="AG30" s="16">
        <f>$AA$30*AG39*$B$45</f>
        <v>11866.092480000003</v>
      </c>
      <c r="AH30" s="16">
        <f>$AA$30*AH39*$B$45</f>
        <v>8224.7088000000022</v>
      </c>
    </row>
    <row r="31" spans="1:34" ht="55.15" customHeight="1">
      <c r="A31" s="37" t="s">
        <v>61</v>
      </c>
      <c r="B31" s="37"/>
      <c r="C31" s="37"/>
      <c r="D31" s="37"/>
      <c r="E31" s="37"/>
      <c r="F31" s="37"/>
      <c r="G31" s="20" t="s">
        <v>62</v>
      </c>
      <c r="H31" s="15">
        <f>0.89*1.1*1.1</f>
        <v>1.0769000000000002</v>
      </c>
      <c r="I31" s="16">
        <f t="shared" ref="I31:M31" si="26">$H$31*I39*$B$45</f>
        <v>8018.5974000000015</v>
      </c>
      <c r="J31" s="16">
        <f t="shared" si="26"/>
        <v>4265.8162800000009</v>
      </c>
      <c r="K31" s="16">
        <f t="shared" si="26"/>
        <v>6045.2858400000014</v>
      </c>
      <c r="L31" s="16">
        <f t="shared" si="26"/>
        <v>6001.348320000001</v>
      </c>
      <c r="M31" s="16">
        <f t="shared" si="26"/>
        <v>6168.0524400000013</v>
      </c>
      <c r="N31" s="20" t="s">
        <v>62</v>
      </c>
      <c r="O31" s="15">
        <f>0.89*1.1*1.1</f>
        <v>1.0769000000000002</v>
      </c>
      <c r="P31" s="16">
        <f>$O$31*P39*$B$45</f>
        <v>9339.3075600000029</v>
      </c>
      <c r="Q31" s="16">
        <f>$O$31*Q39*$B$45</f>
        <v>5233.7340000000004</v>
      </c>
      <c r="R31" s="16">
        <f>$O$31*R39*$B$45</f>
        <v>7378.9188000000013</v>
      </c>
      <c r="S31" s="16">
        <f>$O$31*S39*$B$45</f>
        <v>5449.5447600000007</v>
      </c>
      <c r="T31" s="16">
        <f>$O$31*T39*$B$45</f>
        <v>6697.88724</v>
      </c>
      <c r="U31" s="16">
        <f>$O$31*U39*$B$45</f>
        <v>9401.3370000000014</v>
      </c>
      <c r="V31" s="16">
        <f>$O$31*V39*$B$45</f>
        <v>9335.4307200000003</v>
      </c>
      <c r="W31" s="16">
        <f>$O$31*W39*$B$45</f>
        <v>6648.7806</v>
      </c>
      <c r="X31" s="16">
        <f>$O$31*X39*$B$45</f>
        <v>5276.3792400000011</v>
      </c>
      <c r="Y31" s="16">
        <f>$O$31*Y39*$B$45</f>
        <v>3835.4870400000009</v>
      </c>
      <c r="Z31" s="20" t="s">
        <v>62</v>
      </c>
      <c r="AA31" s="17">
        <f>0.89*1.1*1.1</f>
        <v>1.0769000000000002</v>
      </c>
      <c r="AB31" s="16">
        <f>$AA$31*AB39*$B$45</f>
        <v>5311.2708000000011</v>
      </c>
      <c r="AC31" s="16">
        <f>$AA$31*AC39*$B$45</f>
        <v>3655.8601200000003</v>
      </c>
      <c r="AD31" s="16">
        <f>$AA$31*AD39*$B$45</f>
        <v>5201.4270000000006</v>
      </c>
      <c r="AE31" s="16">
        <f>$AA$31*AE39*$B$45</f>
        <v>5298.3480000000009</v>
      </c>
      <c r="AF31" s="16">
        <f>$AA$31*AF39*$B$45</f>
        <v>9772.2213600000032</v>
      </c>
      <c r="AG31" s="16">
        <f>$AA$31*AG39*$B$45</f>
        <v>7765.3105200000009</v>
      </c>
      <c r="AH31" s="16">
        <f>$AA$31*AH39*$B$45</f>
        <v>5382.3462000000009</v>
      </c>
    </row>
    <row r="32" spans="1:34">
      <c r="A32" s="37" t="s">
        <v>63</v>
      </c>
      <c r="B32" s="37"/>
      <c r="C32" s="37"/>
      <c r="D32" s="37"/>
      <c r="E32" s="37"/>
      <c r="F32" s="37"/>
      <c r="G32" s="14" t="s">
        <v>78</v>
      </c>
      <c r="H32" s="15">
        <f>0.58*1.1*1.1</f>
        <v>0.70180000000000009</v>
      </c>
      <c r="I32" s="16">
        <f t="shared" ref="I32:M32" si="27">$H$32*I39*$B$45</f>
        <v>5225.6028000000006</v>
      </c>
      <c r="J32" s="16">
        <f t="shared" si="27"/>
        <v>2779.9701600000008</v>
      </c>
      <c r="K32" s="16">
        <f t="shared" si="27"/>
        <v>3939.6244800000004</v>
      </c>
      <c r="L32" s="16">
        <f t="shared" si="27"/>
        <v>3910.9910400000003</v>
      </c>
      <c r="M32" s="16">
        <f t="shared" si="27"/>
        <v>4019.6296800000005</v>
      </c>
      <c r="N32" s="14" t="s">
        <v>78</v>
      </c>
      <c r="O32" s="15">
        <f>0.58*1.1*1.1</f>
        <v>0.70180000000000009</v>
      </c>
      <c r="P32" s="16">
        <f>$O$32*P39*$B$45</f>
        <v>6086.290320000001</v>
      </c>
      <c r="Q32" s="16">
        <f>$O$32*Q39*$B$45</f>
        <v>3410.7480000000005</v>
      </c>
      <c r="R32" s="16">
        <f>$O$32*R39*$B$45</f>
        <v>4808.7336000000005</v>
      </c>
      <c r="S32" s="16">
        <f>$O$32*S39*$B$45</f>
        <v>3551.3887200000004</v>
      </c>
      <c r="T32" s="16">
        <f>$O$32*T39*$B$45</f>
        <v>4364.9152800000002</v>
      </c>
      <c r="U32" s="16">
        <f>$O$32*U39*$B$45</f>
        <v>6126.7140000000009</v>
      </c>
      <c r="V32" s="16">
        <f>$O$32*V39*$B$45</f>
        <v>6083.7638400000005</v>
      </c>
      <c r="W32" s="16">
        <f>$O$32*W39*$B$45</f>
        <v>4332.9132000000009</v>
      </c>
      <c r="X32" s="16">
        <f>$O$32*X39*$B$45</f>
        <v>3438.5392800000009</v>
      </c>
      <c r="Y32" s="16">
        <f>$O$32*Y39*$B$45</f>
        <v>2499.5308800000003</v>
      </c>
      <c r="Z32" s="14" t="s">
        <v>78</v>
      </c>
      <c r="AA32" s="17">
        <f>0.58*1.1*1.1</f>
        <v>0.70180000000000009</v>
      </c>
      <c r="AB32" s="16">
        <f>$AA$32*AB39*$B$45</f>
        <v>3461.2776000000003</v>
      </c>
      <c r="AC32" s="16">
        <f>$AA$32*AC39*$B$45</f>
        <v>2382.47064</v>
      </c>
      <c r="AD32" s="16">
        <f>$AA$32*AD39*$B$45</f>
        <v>3389.6940000000004</v>
      </c>
      <c r="AE32" s="16">
        <f>$AA$32*AE39*$B$45</f>
        <v>3452.8560000000007</v>
      </c>
      <c r="AF32" s="16">
        <f>$AA$32*AF39*$B$45</f>
        <v>6368.4139200000009</v>
      </c>
      <c r="AG32" s="16">
        <f>$AA$32*AG39*$B$45</f>
        <v>5060.5394400000005</v>
      </c>
      <c r="AH32" s="16">
        <f>$AA$32*AH39*$B$45</f>
        <v>3507.5964000000004</v>
      </c>
    </row>
    <row r="33" spans="1:37">
      <c r="A33" s="37" t="s">
        <v>64</v>
      </c>
      <c r="B33" s="37"/>
      <c r="C33" s="37"/>
      <c r="D33" s="37"/>
      <c r="E33" s="37"/>
      <c r="F33" s="37"/>
      <c r="G33" s="14" t="s">
        <v>79</v>
      </c>
      <c r="H33" s="15">
        <f>0.32*1.1*1.1</f>
        <v>0.38720000000000004</v>
      </c>
      <c r="I33" s="16">
        <f t="shared" ref="I33:M33" si="28">$H$33*I39*$B$45</f>
        <v>2883.0912000000003</v>
      </c>
      <c r="J33" s="16">
        <f t="shared" si="28"/>
        <v>1533.7766400000003</v>
      </c>
      <c r="K33" s="16">
        <f t="shared" si="28"/>
        <v>2173.5859200000004</v>
      </c>
      <c r="L33" s="16">
        <f t="shared" si="28"/>
        <v>2157.7881600000001</v>
      </c>
      <c r="M33" s="16">
        <f t="shared" si="28"/>
        <v>2217.7267200000006</v>
      </c>
      <c r="N33" s="14" t="s">
        <v>79</v>
      </c>
      <c r="O33" s="15">
        <f>0.32*1.1*1.1</f>
        <v>0.38720000000000004</v>
      </c>
      <c r="P33" s="16">
        <f>$O$33*P39*$B$45</f>
        <v>3357.9532800000006</v>
      </c>
      <c r="Q33" s="16">
        <f>$O$33*Q39*$B$45</f>
        <v>1881.7920000000004</v>
      </c>
      <c r="R33" s="16">
        <f>$O$33*R39*$B$45</f>
        <v>2653.0944</v>
      </c>
      <c r="S33" s="16">
        <f>$O$33*S39*$B$45</f>
        <v>1959.38688</v>
      </c>
      <c r="T33" s="16">
        <f>$O$33*T39*$B$45</f>
        <v>2408.22912</v>
      </c>
      <c r="U33" s="16">
        <f>$O$33*U39*$B$45</f>
        <v>3380.2560000000003</v>
      </c>
      <c r="V33" s="16">
        <f>$O$33*V39*$B$45</f>
        <v>3356.5593600000002</v>
      </c>
      <c r="W33" s="16">
        <f>$O$33*W39*$B$45</f>
        <v>2390.5727999999999</v>
      </c>
      <c r="X33" s="16">
        <f>$O$33*X39*$B$45</f>
        <v>1897.1251200000004</v>
      </c>
      <c r="Y33" s="16">
        <f>$O$33*Y39*$B$45</f>
        <v>1379.0515200000002</v>
      </c>
      <c r="Z33" s="14" t="s">
        <v>79</v>
      </c>
      <c r="AA33" s="17">
        <f>0.32*1.1*1.1</f>
        <v>0.38720000000000004</v>
      </c>
      <c r="AB33" s="16">
        <f>$AA$33*AB39*$B$45</f>
        <v>1909.6704000000002</v>
      </c>
      <c r="AC33" s="16">
        <f>$AA$33*AC39*$B$45</f>
        <v>1314.4665600000001</v>
      </c>
      <c r="AD33" s="16">
        <f>$AA$33*AD39*$B$45</f>
        <v>1870.1760000000002</v>
      </c>
      <c r="AE33" s="16">
        <f>$AA$33*AE39*$B$45</f>
        <v>1905.0240000000001</v>
      </c>
      <c r="AF33" s="16">
        <f>$AA$33*AF39*$B$45</f>
        <v>3513.6076800000005</v>
      </c>
      <c r="AG33" s="16">
        <f>$AA$33*AG39*$B$45</f>
        <v>2792.0217600000001</v>
      </c>
      <c r="AH33" s="16">
        <f>$AA$33*AH39*$B$45</f>
        <v>1935.2256000000002</v>
      </c>
    </row>
    <row r="34" spans="1:37">
      <c r="A34" s="37" t="s">
        <v>65</v>
      </c>
      <c r="B34" s="37"/>
      <c r="C34" s="37"/>
      <c r="D34" s="37"/>
      <c r="E34" s="37"/>
      <c r="F34" s="37"/>
      <c r="G34" s="14" t="s">
        <v>54</v>
      </c>
      <c r="H34" s="15">
        <v>0</v>
      </c>
      <c r="I34" s="16">
        <f t="shared" ref="I34:M34" si="29">$H$34*I39*$B$45</f>
        <v>0</v>
      </c>
      <c r="J34" s="16">
        <f t="shared" si="29"/>
        <v>0</v>
      </c>
      <c r="K34" s="16">
        <f t="shared" si="29"/>
        <v>0</v>
      </c>
      <c r="L34" s="16">
        <f t="shared" si="29"/>
        <v>0</v>
      </c>
      <c r="M34" s="16">
        <f t="shared" si="29"/>
        <v>0</v>
      </c>
      <c r="N34" s="14" t="s">
        <v>54</v>
      </c>
      <c r="O34" s="15">
        <v>0</v>
      </c>
      <c r="P34" s="16">
        <f>$O$34*P39*$B$45</f>
        <v>0</v>
      </c>
      <c r="Q34" s="16">
        <f>$O$34*Q39*$B$45</f>
        <v>0</v>
      </c>
      <c r="R34" s="16">
        <f>$O$34*R39*$B$45</f>
        <v>0</v>
      </c>
      <c r="S34" s="16">
        <f>$O$34*S39*$B$45</f>
        <v>0</v>
      </c>
      <c r="T34" s="16">
        <f>$O$34*T39*$B$45</f>
        <v>0</v>
      </c>
      <c r="U34" s="16">
        <f>$O$34*U39*$B$45</f>
        <v>0</v>
      </c>
      <c r="V34" s="16">
        <f>$O$34*V39*$B$45</f>
        <v>0</v>
      </c>
      <c r="W34" s="16">
        <f>$O$34*W39*$B$45</f>
        <v>0</v>
      </c>
      <c r="X34" s="16">
        <f>$O$34*X39*$B$45</f>
        <v>0</v>
      </c>
      <c r="Y34" s="16">
        <f>$O$34*Y39*$B$45</f>
        <v>0</v>
      </c>
      <c r="Z34" s="14" t="s">
        <v>54</v>
      </c>
      <c r="AA34" s="17">
        <v>0</v>
      </c>
      <c r="AB34" s="16">
        <f>$AA$34*AB39*$B$45</f>
        <v>0</v>
      </c>
      <c r="AC34" s="16">
        <f>$AA$34*AC39*$B$45</f>
        <v>0</v>
      </c>
      <c r="AD34" s="16">
        <f>$AA$34*AD39*$B$45</f>
        <v>0</v>
      </c>
      <c r="AE34" s="16">
        <f>$AA$34*AE39*$B$45</f>
        <v>0</v>
      </c>
      <c r="AF34" s="16">
        <f>$AA$34*AF39*$B$45</f>
        <v>0</v>
      </c>
      <c r="AG34" s="16">
        <f>$AA$34*AG39*$B$45</f>
        <v>0</v>
      </c>
      <c r="AH34" s="16">
        <f>$AA$34*AH39*$B$45</f>
        <v>0</v>
      </c>
    </row>
    <row r="35" spans="1:37">
      <c r="A35" s="37" t="s">
        <v>66</v>
      </c>
      <c r="B35" s="37"/>
      <c r="C35" s="37"/>
      <c r="D35" s="37"/>
      <c r="E35" s="37"/>
      <c r="F35" s="37"/>
      <c r="G35" s="14" t="s">
        <v>54</v>
      </c>
      <c r="H35" s="15">
        <v>0</v>
      </c>
      <c r="I35" s="16">
        <f t="shared" ref="I35:M35" si="30">$H$35*I39*$B$45</f>
        <v>0</v>
      </c>
      <c r="J35" s="16">
        <f t="shared" si="30"/>
        <v>0</v>
      </c>
      <c r="K35" s="16">
        <f t="shared" si="30"/>
        <v>0</v>
      </c>
      <c r="L35" s="16">
        <f t="shared" si="30"/>
        <v>0</v>
      </c>
      <c r="M35" s="16">
        <f t="shared" si="30"/>
        <v>0</v>
      </c>
      <c r="N35" s="14" t="s">
        <v>54</v>
      </c>
      <c r="O35" s="15">
        <v>0</v>
      </c>
      <c r="P35" s="16">
        <f>$O$35*P39*$B$45</f>
        <v>0</v>
      </c>
      <c r="Q35" s="16">
        <f>$O$35*Q39*$B$45</f>
        <v>0</v>
      </c>
      <c r="R35" s="16">
        <f>$O$35*R39*$B$45</f>
        <v>0</v>
      </c>
      <c r="S35" s="16">
        <f>$O$35*S39*$B$45</f>
        <v>0</v>
      </c>
      <c r="T35" s="16">
        <f>$O$35*T39*$B$45</f>
        <v>0</v>
      </c>
      <c r="U35" s="16">
        <f>$O$35*U39*$B$45</f>
        <v>0</v>
      </c>
      <c r="V35" s="16">
        <f>$O$35*V39*$B$45</f>
        <v>0</v>
      </c>
      <c r="W35" s="16">
        <f>$O$35*W39*$B$45</f>
        <v>0</v>
      </c>
      <c r="X35" s="16">
        <f>$O$35*X39*$B$45</f>
        <v>0</v>
      </c>
      <c r="Y35" s="16">
        <f>$O$35*Y39*$B$45</f>
        <v>0</v>
      </c>
      <c r="Z35" s="14" t="s">
        <v>54</v>
      </c>
      <c r="AA35" s="17">
        <v>0</v>
      </c>
      <c r="AB35" s="16">
        <f>$AA$35*AB39*$B$45</f>
        <v>0</v>
      </c>
      <c r="AC35" s="16">
        <f>$AA$35*AC39*$B$45</f>
        <v>0</v>
      </c>
      <c r="AD35" s="16">
        <f>$AA$35*AD39*$B$45</f>
        <v>0</v>
      </c>
      <c r="AE35" s="16">
        <f>$AA$35*AE39*$B$45</f>
        <v>0</v>
      </c>
      <c r="AF35" s="16">
        <f>$AA$35*AF39*$B$45</f>
        <v>0</v>
      </c>
      <c r="AG35" s="16">
        <f>$AA$35*AG39*$B$45</f>
        <v>0</v>
      </c>
      <c r="AH35" s="16">
        <f>$AA$35*AH39*$B$45</f>
        <v>0</v>
      </c>
    </row>
    <row r="36" spans="1:37">
      <c r="A36" s="38" t="s">
        <v>67</v>
      </c>
      <c r="B36" s="38"/>
      <c r="C36" s="38"/>
      <c r="D36" s="38"/>
      <c r="E36" s="38"/>
      <c r="F36" s="38"/>
      <c r="G36" s="18"/>
      <c r="H36" s="21">
        <v>0</v>
      </c>
      <c r="I36" s="12">
        <f t="shared" ref="I36:M36" si="31">$H$36*I39*$B$45</f>
        <v>0</v>
      </c>
      <c r="J36" s="12">
        <f t="shared" si="31"/>
        <v>0</v>
      </c>
      <c r="K36" s="12">
        <f t="shared" si="31"/>
        <v>0</v>
      </c>
      <c r="L36" s="12">
        <f t="shared" si="31"/>
        <v>0</v>
      </c>
      <c r="M36" s="12">
        <f t="shared" si="31"/>
        <v>0</v>
      </c>
      <c r="N36" s="18"/>
      <c r="O36" s="21">
        <f>0.62*1.1*1.1</f>
        <v>0.75020000000000009</v>
      </c>
      <c r="P36" s="12">
        <f>$O$36*P39*$B$45</f>
        <v>6506.0344800000012</v>
      </c>
      <c r="Q36" s="12">
        <f>$O$36*Q39*$B$45</f>
        <v>3645.9720000000002</v>
      </c>
      <c r="R36" s="12">
        <f>$O$36*R39*$B$45</f>
        <v>5140.3704000000007</v>
      </c>
      <c r="S36" s="12">
        <f>$O$36*S39*$B$45</f>
        <v>3796.3120800000006</v>
      </c>
      <c r="T36" s="12">
        <f>$O$36*T39*$B$45</f>
        <v>4665.9439199999997</v>
      </c>
      <c r="U36" s="12">
        <f>$O$36*U39*$B$45</f>
        <v>6549.246000000001</v>
      </c>
      <c r="V36" s="12">
        <f>$O$36*V39*$B$45</f>
        <v>6503.3337599999995</v>
      </c>
      <c r="W36" s="12">
        <f>$O$36*W39*$B$45</f>
        <v>4631.7348000000002</v>
      </c>
      <c r="X36" s="12">
        <f>$O$36*X39*$B$45</f>
        <v>3675.6799200000005</v>
      </c>
      <c r="Y36" s="12">
        <f>$O$36*Y39*$B$45</f>
        <v>2671.9123200000004</v>
      </c>
      <c r="Z36" s="18"/>
      <c r="AA36" s="22">
        <f>0.62*1.1*1.1</f>
        <v>0.75020000000000009</v>
      </c>
      <c r="AB36" s="12">
        <f>$AA$36*AB39*$B$45</f>
        <v>3699.9864000000007</v>
      </c>
      <c r="AC36" s="12">
        <f>$AA$36*AC39*$B$45</f>
        <v>2546.7789600000001</v>
      </c>
      <c r="AD36" s="12">
        <f>$AA$36*AD39*$B$45</f>
        <v>3623.4660000000003</v>
      </c>
      <c r="AE36" s="12">
        <f>$AA$36*AE39*$B$45</f>
        <v>3690.9840000000004</v>
      </c>
      <c r="AF36" s="12">
        <f>$AA$36*AF39*$B$45</f>
        <v>6807.614880000001</v>
      </c>
      <c r="AG36" s="12">
        <f>$AA$36*AG39*$B$45</f>
        <v>5409.54216</v>
      </c>
      <c r="AH36" s="12">
        <f>$AA$36*AH39*$B$45</f>
        <v>3749.499600000001</v>
      </c>
    </row>
    <row r="37" spans="1:37">
      <c r="A37" s="39" t="s">
        <v>68</v>
      </c>
      <c r="B37" s="40"/>
      <c r="C37" s="40"/>
      <c r="D37" s="40"/>
      <c r="E37" s="40"/>
      <c r="F37" s="41"/>
      <c r="G37" s="18"/>
      <c r="H37" s="21">
        <f>1.09*1.1*1.1</f>
        <v>1.3189000000000004</v>
      </c>
      <c r="I37" s="12">
        <f t="shared" ref="I37:M37" si="32">$H$37*I39*$B$45</f>
        <v>9820.5294000000031</v>
      </c>
      <c r="J37" s="12">
        <f t="shared" si="32"/>
        <v>5224.4266800000023</v>
      </c>
      <c r="K37" s="12">
        <f t="shared" si="32"/>
        <v>7403.7770400000027</v>
      </c>
      <c r="L37" s="12">
        <f t="shared" si="32"/>
        <v>7349.9659200000015</v>
      </c>
      <c r="M37" s="12">
        <f t="shared" si="32"/>
        <v>7554.1316400000014</v>
      </c>
      <c r="N37" s="18"/>
      <c r="O37" s="21">
        <f>1.09*1.1*1.1</f>
        <v>1.3189000000000004</v>
      </c>
      <c r="P37" s="12">
        <f>$O$37*P39*$B$45</f>
        <v>11438.028360000004</v>
      </c>
      <c r="Q37" s="12">
        <f>$O$37*Q39*$B$45</f>
        <v>6409.854000000003</v>
      </c>
      <c r="R37" s="12">
        <f>$O$37*R39*$B$45</f>
        <v>9037.1028000000024</v>
      </c>
      <c r="S37" s="12">
        <f>$O$37*S39*$B$45</f>
        <v>6674.1615600000023</v>
      </c>
      <c r="T37" s="12">
        <f>$O$37*T39*$B$45</f>
        <v>8203.0304400000023</v>
      </c>
      <c r="U37" s="12">
        <f>$O$37*U39*$B$45</f>
        <v>11513.997000000003</v>
      </c>
      <c r="V37" s="12">
        <f>$O$37*V39*$B$45</f>
        <v>11433.280320000003</v>
      </c>
      <c r="W37" s="12">
        <f>$O$37*W39*$B$45</f>
        <v>8142.888600000002</v>
      </c>
      <c r="X37" s="12">
        <f>$O$37*X39*$B$45</f>
        <v>6462.082440000002</v>
      </c>
      <c r="Y37" s="12">
        <f>$O$37*Y39*$B$45</f>
        <v>4697.3942400000014</v>
      </c>
      <c r="Z37" s="18"/>
      <c r="AA37" s="22">
        <f>1.15*1.1*1.1</f>
        <v>1.3915</v>
      </c>
      <c r="AB37" s="12">
        <f>$AA$37*AB39*$B$45</f>
        <v>6862.8779999999988</v>
      </c>
      <c r="AC37" s="12">
        <f>$AA$37*AC39*$B$45</f>
        <v>4723.8641999999991</v>
      </c>
      <c r="AD37" s="12">
        <f>$AA$37*AD39*$B$45</f>
        <v>6720.9449999999997</v>
      </c>
      <c r="AE37" s="12">
        <f>$AA$37*AE39*$B$45</f>
        <v>6846.18</v>
      </c>
      <c r="AF37" s="12">
        <f>$AA$37*AF39*$B$45</f>
        <v>12627.027600000001</v>
      </c>
      <c r="AG37" s="12">
        <f>$AA$37*AG39*$B$45</f>
        <v>10033.8282</v>
      </c>
      <c r="AH37" s="12">
        <f>$AA$37*AH39*$B$45</f>
        <v>6954.7170000000006</v>
      </c>
    </row>
    <row r="38" spans="1:37">
      <c r="A38" s="42" t="s">
        <v>69</v>
      </c>
      <c r="B38" s="42"/>
      <c r="C38" s="42"/>
      <c r="D38" s="42"/>
      <c r="E38" s="42"/>
      <c r="F38" s="42"/>
      <c r="G38" s="24"/>
      <c r="H38" s="25"/>
      <c r="I38" s="12">
        <f t="shared" ref="I38:M38" si="33">I29+I24+I15+I10+I36+I37</f>
        <v>134153.83740000002</v>
      </c>
      <c r="J38" s="12">
        <f t="shared" si="33"/>
        <v>71368.544280000016</v>
      </c>
      <c r="K38" s="12">
        <f t="shared" si="33"/>
        <v>101139.66984000003</v>
      </c>
      <c r="L38" s="12">
        <f t="shared" si="33"/>
        <v>100404.58032000001</v>
      </c>
      <c r="M38" s="12">
        <f t="shared" si="33"/>
        <v>103193.59644000004</v>
      </c>
      <c r="N38" s="35"/>
      <c r="O38" s="25"/>
      <c r="P38" s="12">
        <f t="shared" ref="P38:Y38" si="34">P29+P24+P15+P10+P36+P37</f>
        <v>162755.79804000005</v>
      </c>
      <c r="Q38" s="12">
        <f t="shared" si="34"/>
        <v>91208.106000000029</v>
      </c>
      <c r="R38" s="12">
        <f t="shared" si="34"/>
        <v>128592.16920000005</v>
      </c>
      <c r="S38" s="12">
        <f t="shared" si="34"/>
        <v>94969.032840000029</v>
      </c>
      <c r="T38" s="12">
        <f t="shared" si="34"/>
        <v>116723.85516000002</v>
      </c>
      <c r="U38" s="12">
        <f t="shared" si="34"/>
        <v>163836.78300000005</v>
      </c>
      <c r="V38" s="12">
        <f t="shared" si="34"/>
        <v>162688.23648000002</v>
      </c>
      <c r="W38" s="12">
        <f t="shared" si="34"/>
        <v>115868.07540000003</v>
      </c>
      <c r="X38" s="12">
        <f t="shared" si="34"/>
        <v>91951.283160000021</v>
      </c>
      <c r="Y38" s="12">
        <f t="shared" si="34"/>
        <v>66840.903360000026</v>
      </c>
      <c r="Z38" s="35"/>
      <c r="AA38" s="22"/>
      <c r="AB38" s="12">
        <f t="shared" ref="AB38:AH38" si="35">AB29+AB24+AB15+AB10+AB36+AB37</f>
        <v>90172.249200000006</v>
      </c>
      <c r="AC38" s="12">
        <f t="shared" si="35"/>
        <v>62067.467880000011</v>
      </c>
      <c r="AD38" s="12">
        <f t="shared" si="35"/>
        <v>88307.373000000021</v>
      </c>
      <c r="AE38" s="12">
        <f t="shared" si="35"/>
        <v>89952.852000000014</v>
      </c>
      <c r="AF38" s="12">
        <f t="shared" si="35"/>
        <v>165908.16264000005</v>
      </c>
      <c r="AG38" s="12">
        <f t="shared" si="35"/>
        <v>131835.77748000002</v>
      </c>
      <c r="AH38" s="12">
        <f t="shared" si="35"/>
        <v>91378.933800000013</v>
      </c>
      <c r="AI38" s="26"/>
      <c r="AJ38" s="26">
        <f>I38+J38+K38+L38+M38+P38+Q38+R38+S38+T38+U38+V38+W38+X38+Y38+AB38+AC38+AD38+AE38+AF38+AG38+AH38</f>
        <v>2425317.2869200013</v>
      </c>
      <c r="AK38" s="2">
        <f>AJ38/12*0.05</f>
        <v>10105.488695500006</v>
      </c>
    </row>
    <row r="39" spans="1:37">
      <c r="A39" s="42" t="s">
        <v>70</v>
      </c>
      <c r="B39" s="42"/>
      <c r="C39" s="42"/>
      <c r="D39" s="42"/>
      <c r="E39" s="42"/>
      <c r="F39" s="42"/>
      <c r="G39" s="24"/>
      <c r="H39" s="27"/>
      <c r="I39" s="12">
        <v>620.5</v>
      </c>
      <c r="J39" s="12">
        <v>330.1</v>
      </c>
      <c r="K39" s="12">
        <v>467.8</v>
      </c>
      <c r="L39" s="12">
        <v>464.4</v>
      </c>
      <c r="M39" s="12">
        <v>477.3</v>
      </c>
      <c r="N39" s="35"/>
      <c r="O39" s="27"/>
      <c r="P39" s="12">
        <v>722.7</v>
      </c>
      <c r="Q39" s="12">
        <v>405</v>
      </c>
      <c r="R39" s="12">
        <v>571</v>
      </c>
      <c r="S39" s="12">
        <v>421.7</v>
      </c>
      <c r="T39" s="12">
        <v>518.29999999999995</v>
      </c>
      <c r="U39" s="12">
        <v>727.5</v>
      </c>
      <c r="V39" s="12">
        <v>722.4</v>
      </c>
      <c r="W39" s="12">
        <v>514.5</v>
      </c>
      <c r="X39" s="12">
        <v>408.3</v>
      </c>
      <c r="Y39" s="12">
        <v>296.8</v>
      </c>
      <c r="Z39" s="35"/>
      <c r="AA39" s="28"/>
      <c r="AB39" s="12">
        <v>411</v>
      </c>
      <c r="AC39" s="12">
        <v>282.89999999999998</v>
      </c>
      <c r="AD39" s="12">
        <v>402.5</v>
      </c>
      <c r="AE39" s="12">
        <v>410</v>
      </c>
      <c r="AF39" s="12">
        <v>756.2</v>
      </c>
      <c r="AG39" s="12">
        <v>600.9</v>
      </c>
      <c r="AH39" s="12">
        <v>416.5</v>
      </c>
    </row>
    <row r="40" spans="1:37" s="32" customFormat="1" ht="25.5" customHeight="1">
      <c r="A40" s="36" t="s">
        <v>71</v>
      </c>
      <c r="B40" s="36"/>
      <c r="C40" s="36"/>
      <c r="D40" s="36"/>
      <c r="E40" s="36"/>
      <c r="F40" s="36"/>
      <c r="G40" s="29"/>
      <c r="H40" s="30">
        <f>H15+H24+H29+H36+H37</f>
        <v>18.016900000000003</v>
      </c>
      <c r="I40" s="31">
        <f t="shared" ref="I40:M40" si="36">I38/12/I39</f>
        <v>18.016900000000003</v>
      </c>
      <c r="J40" s="31">
        <f t="shared" si="36"/>
        <v>18.016900000000003</v>
      </c>
      <c r="K40" s="31">
        <f t="shared" si="36"/>
        <v>18.016900000000007</v>
      </c>
      <c r="L40" s="31">
        <f t="shared" si="36"/>
        <v>18.016900000000003</v>
      </c>
      <c r="M40" s="31">
        <f t="shared" si="36"/>
        <v>18.016900000000007</v>
      </c>
      <c r="N40" s="29"/>
      <c r="O40" s="30">
        <f>O15+O24+O29+O36+O37</f>
        <v>18.767100000000003</v>
      </c>
      <c r="P40" s="31">
        <f t="shared" ref="P40:X40" si="37">P38/12/P39</f>
        <v>18.767100000000006</v>
      </c>
      <c r="Q40" s="31">
        <f t="shared" si="37"/>
        <v>18.767100000000006</v>
      </c>
      <c r="R40" s="31">
        <f t="shared" si="37"/>
        <v>18.767100000000006</v>
      </c>
      <c r="S40" s="31">
        <f t="shared" si="37"/>
        <v>18.767100000000006</v>
      </c>
      <c r="T40" s="31">
        <f t="shared" si="37"/>
        <v>18.767100000000003</v>
      </c>
      <c r="U40" s="31">
        <f t="shared" si="37"/>
        <v>18.767100000000006</v>
      </c>
      <c r="V40" s="31">
        <f t="shared" si="37"/>
        <v>18.767100000000003</v>
      </c>
      <c r="W40" s="31">
        <f t="shared" si="37"/>
        <v>18.767100000000003</v>
      </c>
      <c r="X40" s="31">
        <f t="shared" si="37"/>
        <v>18.767100000000003</v>
      </c>
      <c r="Y40" s="31">
        <f>Y38/12/Y39</f>
        <v>18.767100000000006</v>
      </c>
      <c r="Z40" s="29"/>
      <c r="AA40" s="30">
        <f>AA15+AA24+AA29+AA36+AA37</f>
        <v>18.283100000000005</v>
      </c>
      <c r="AB40" s="31">
        <f t="shared" ref="AB40:AH40" si="38">AB38/12/AB39</f>
        <v>18.283100000000001</v>
      </c>
      <c r="AC40" s="31">
        <f t="shared" si="38"/>
        <v>18.283100000000005</v>
      </c>
      <c r="AD40" s="31">
        <f t="shared" si="38"/>
        <v>18.283100000000005</v>
      </c>
      <c r="AE40" s="31">
        <f t="shared" si="38"/>
        <v>18.283100000000001</v>
      </c>
      <c r="AF40" s="31">
        <f t="shared" si="38"/>
        <v>18.283100000000005</v>
      </c>
      <c r="AG40" s="31">
        <f t="shared" si="38"/>
        <v>18.283100000000005</v>
      </c>
      <c r="AH40" s="31">
        <f t="shared" si="38"/>
        <v>18.283100000000001</v>
      </c>
    </row>
    <row r="42" spans="1:37" ht="12.75" hidden="1" customHeight="1"/>
    <row r="45" spans="1:37">
      <c r="A45" s="2" t="s">
        <v>72</v>
      </c>
      <c r="B45" s="2">
        <v>12</v>
      </c>
    </row>
    <row r="49" spans="1:1">
      <c r="A49" s="2">
        <v>1.1000000000000001</v>
      </c>
    </row>
  </sheetData>
  <mergeCells count="40">
    <mergeCell ref="A1:H1"/>
    <mergeCell ref="A2:H2"/>
    <mergeCell ref="A3:H3"/>
    <mergeCell ref="A4:H4"/>
    <mergeCell ref="A7:F9"/>
    <mergeCell ref="G7:AH7"/>
    <mergeCell ref="G8:M8"/>
    <mergeCell ref="N8:Y8"/>
    <mergeCell ref="Z8:AH8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33:F33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40:F40"/>
    <mergeCell ref="A34:F34"/>
    <mergeCell ref="A35:F35"/>
    <mergeCell ref="A36:F36"/>
    <mergeCell ref="A37:F37"/>
    <mergeCell ref="A38:F38"/>
    <mergeCell ref="A39:F39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 1</vt:lpstr>
      <vt:lpstr>'итог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2014-10-03T10:04:16Z</cp:lastPrinted>
  <dcterms:created xsi:type="dcterms:W3CDTF">2014-10-02T07:45:27Z</dcterms:created>
  <dcterms:modified xsi:type="dcterms:W3CDTF">2014-10-08T11:06:34Z</dcterms:modified>
</cp:coreProperties>
</file>